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Доходы!#REF!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Доходы!#REF!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Доходы!$A$31</definedName>
    <definedName name="REND_1" localSheetId="2">Источники!$A$27</definedName>
    <definedName name="REND_1" localSheetId="1">Расходы!$A$114</definedName>
    <definedName name="SIGN" localSheetId="0">Доходы!#REF!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L36" i="8"/>
  <c r="K36"/>
  <c r="K111"/>
  <c r="J111"/>
  <c r="J97"/>
  <c r="K97"/>
  <c r="J93"/>
  <c r="K93"/>
  <c r="L93"/>
  <c r="J51"/>
  <c r="L51"/>
  <c r="I28" i="7"/>
  <c r="F108" i="8"/>
  <c r="F107"/>
  <c r="F96"/>
  <c r="F95"/>
  <c r="F54"/>
  <c r="F53"/>
  <c r="F52"/>
  <c r="F49"/>
  <c r="F48"/>
  <c r="L47"/>
  <c r="F38"/>
  <c r="F24"/>
  <c r="F23"/>
  <c r="F22"/>
  <c r="F21"/>
  <c r="F18"/>
  <c r="F17"/>
  <c r="F16"/>
  <c r="F15"/>
  <c r="K47"/>
  <c r="J100"/>
  <c r="K100"/>
  <c r="L100"/>
  <c r="L90"/>
  <c r="K90"/>
  <c r="L113"/>
  <c r="L86"/>
  <c r="L75"/>
  <c r="K75"/>
  <c r="K51"/>
  <c r="J86"/>
  <c r="K86"/>
  <c r="L79"/>
  <c r="L78"/>
  <c r="K79"/>
  <c r="K78"/>
  <c r="G13"/>
  <c r="J13"/>
  <c r="J26" i="7"/>
  <c r="J31"/>
  <c r="J30"/>
  <c r="J29"/>
  <c r="J22"/>
  <c r="E20"/>
  <c r="L62" i="8"/>
  <c r="K62"/>
  <c r="E22" i="9"/>
  <c r="I35" i="7"/>
  <c r="I23"/>
  <c r="I24"/>
  <c r="I25"/>
  <c r="I26"/>
  <c r="I27"/>
  <c r="I29"/>
  <c r="I30"/>
  <c r="I31"/>
  <c r="I32"/>
  <c r="L42" i="8"/>
  <c r="L41"/>
  <c r="K42"/>
  <c r="L77"/>
  <c r="L76"/>
  <c r="L74"/>
  <c r="L73"/>
  <c r="L72"/>
  <c r="L71"/>
  <c r="K80"/>
  <c r="K77"/>
  <c r="K76"/>
  <c r="K74"/>
  <c r="K73"/>
  <c r="K72"/>
  <c r="K71"/>
  <c r="J113"/>
  <c r="J112"/>
  <c r="J110"/>
  <c r="J109"/>
  <c r="J108"/>
  <c r="J107"/>
  <c r="J106"/>
  <c r="J105"/>
  <c r="J104"/>
  <c r="J103"/>
  <c r="J102"/>
  <c r="J101"/>
  <c r="J98"/>
  <c r="J96"/>
  <c r="J95"/>
  <c r="J94"/>
  <c r="J92"/>
  <c r="J91"/>
  <c r="J89"/>
  <c r="J88"/>
  <c r="J87"/>
  <c r="J81"/>
  <c r="J80"/>
  <c r="J77"/>
  <c r="J76"/>
  <c r="J74"/>
  <c r="J73"/>
  <c r="J72"/>
  <c r="J71"/>
  <c r="J70"/>
  <c r="J69"/>
  <c r="J68"/>
  <c r="J65"/>
  <c r="J64"/>
  <c r="J63"/>
  <c r="J61"/>
  <c r="J60"/>
  <c r="J59"/>
  <c r="J58"/>
  <c r="J57"/>
  <c r="J56"/>
  <c r="J55"/>
  <c r="J54"/>
  <c r="J53"/>
  <c r="J52"/>
  <c r="J50"/>
  <c r="J49"/>
  <c r="J48"/>
  <c r="J46"/>
  <c r="J45"/>
  <c r="J44"/>
  <c r="J43"/>
  <c r="J42"/>
  <c r="J41"/>
  <c r="J40"/>
  <c r="J38"/>
  <c r="J37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L37"/>
  <c r="K37"/>
  <c r="L94"/>
  <c r="K94"/>
  <c r="L91"/>
  <c r="K91"/>
  <c r="L30"/>
  <c r="K30"/>
  <c r="E21" i="9"/>
  <c r="E12"/>
  <c r="F20" i="7"/>
  <c r="L112" i="8"/>
  <c r="L110"/>
  <c r="L109"/>
  <c r="L108"/>
  <c r="L107"/>
  <c r="L106"/>
  <c r="L105"/>
  <c r="L104"/>
  <c r="L103"/>
  <c r="L102"/>
  <c r="L101"/>
  <c r="L98"/>
  <c r="L96"/>
  <c r="L95"/>
  <c r="L92"/>
  <c r="L89"/>
  <c r="L88"/>
  <c r="L87"/>
  <c r="L81"/>
  <c r="L80"/>
  <c r="L70"/>
  <c r="L69"/>
  <c r="L68"/>
  <c r="L65"/>
  <c r="L64"/>
  <c r="L63"/>
  <c r="L61"/>
  <c r="L60"/>
  <c r="L59"/>
  <c r="L58"/>
  <c r="L57"/>
  <c r="L56"/>
  <c r="L55"/>
  <c r="L54"/>
  <c r="L53"/>
  <c r="L52"/>
  <c r="L50"/>
  <c r="L49"/>
  <c r="L48"/>
  <c r="L46"/>
  <c r="L45"/>
  <c r="L44"/>
  <c r="L43"/>
  <c r="L40"/>
  <c r="L38"/>
  <c r="L35"/>
  <c r="L34"/>
  <c r="L33"/>
  <c r="L32"/>
  <c r="L31"/>
  <c r="L29"/>
  <c r="L28"/>
  <c r="L27"/>
  <c r="L26"/>
  <c r="L25"/>
  <c r="L24"/>
  <c r="L23"/>
  <c r="L22"/>
  <c r="L21"/>
  <c r="L20"/>
  <c r="L19"/>
  <c r="L18"/>
  <c r="L17"/>
  <c r="L16"/>
  <c r="L15"/>
  <c r="K113"/>
  <c r="K112"/>
  <c r="K110"/>
  <c r="K109"/>
  <c r="K108"/>
  <c r="K107"/>
  <c r="K106"/>
  <c r="K105"/>
  <c r="K104"/>
  <c r="K103"/>
  <c r="K102"/>
  <c r="K101"/>
  <c r="K98"/>
  <c r="K96"/>
  <c r="K95"/>
  <c r="K92"/>
  <c r="K89"/>
  <c r="K88"/>
  <c r="K87"/>
  <c r="K81"/>
  <c r="K70"/>
  <c r="K69"/>
  <c r="K68"/>
  <c r="K65"/>
  <c r="K64"/>
  <c r="K63"/>
  <c r="K61"/>
  <c r="K60"/>
  <c r="K59"/>
  <c r="K58"/>
  <c r="K57"/>
  <c r="K56"/>
  <c r="K55"/>
  <c r="K54"/>
  <c r="K53"/>
  <c r="K52"/>
  <c r="K50"/>
  <c r="K49"/>
  <c r="K48"/>
  <c r="K46"/>
  <c r="K45"/>
  <c r="K44"/>
  <c r="K43"/>
  <c r="K41"/>
  <c r="K40"/>
  <c r="K38"/>
  <c r="K35"/>
  <c r="K34"/>
  <c r="K33"/>
  <c r="K32"/>
  <c r="K31"/>
  <c r="K29"/>
  <c r="K28"/>
  <c r="K27"/>
  <c r="K26"/>
  <c r="K25"/>
  <c r="K24"/>
  <c r="K23"/>
  <c r="K22"/>
  <c r="K21"/>
  <c r="K20"/>
  <c r="K19"/>
  <c r="K18"/>
  <c r="K17"/>
  <c r="K16"/>
  <c r="K15"/>
  <c r="F13"/>
  <c r="L13" s="1"/>
  <c r="E13"/>
  <c r="K13"/>
  <c r="H27" i="9"/>
  <c r="H26"/>
  <c r="H25"/>
  <c r="H24"/>
  <c r="H23"/>
  <c r="H22"/>
  <c r="H21"/>
  <c r="H20"/>
  <c r="H19"/>
  <c r="H18"/>
  <c r="H16"/>
  <c r="H14"/>
  <c r="H12"/>
  <c r="J114" i="8"/>
  <c r="I20" i="7" l="1"/>
  <c r="J20"/>
</calcChain>
</file>

<file path=xl/sharedStrings.xml><?xml version="1.0" encoding="utf-8"?>
<sst xmlns="http://schemas.openxmlformats.org/spreadsheetml/2006/main" count="545" uniqueCount="348">
  <si>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</si>
  <si>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</si>
  <si>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</si>
  <si>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</si>
  <si>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</si>
  <si>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</si>
  <si>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</si>
  <si>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</si>
  <si>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</si>
  <si>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</si>
  <si>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</si>
  <si>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</si>
  <si>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</si>
  <si>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</si>
  <si>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</si>
  <si>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</si>
  <si>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</si>
  <si>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</si>
  <si>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</si>
  <si>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</si>
  <si>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</si>
  <si>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</si>
  <si>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</si>
  <si>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</si>
  <si>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</si>
  <si>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</si>
  <si>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</si>
  <si>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</si>
  <si>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</si>
  <si>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</si>
  <si>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</si>
  <si>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</si>
  <si>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</si>
  <si>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</si>
  <si>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</si>
  <si>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</si>
  <si>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</si>
  <si>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</si>
  <si>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</si>
  <si>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</si>
  <si>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</si>
  <si>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</si>
  <si>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</si>
  <si>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</si>
  <si>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</si>
  <si>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</si>
  <si>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</si>
  <si>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</si>
  <si>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</si>
  <si>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Периодичность: месячная</t>
  </si>
  <si>
    <t>Единица измерения: руб.</t>
  </si>
  <si>
    <t/>
  </si>
  <si>
    <t>001</t>
  </si>
  <si>
    <t>x</t>
  </si>
  <si>
    <t>в том числе: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</si>
  <si>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</si>
  <si>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</si>
  <si>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</si>
  <si>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</si>
  <si>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</si>
  <si>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</si>
  <si>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</si>
  <si>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</si>
  <si>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</si>
  <si>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</si>
  <si>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</si>
  <si>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</si>
  <si>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</si>
  <si>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</si>
  <si>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</si>
  <si>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</si>
  <si>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</si>
  <si>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</si>
  <si>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</si>
  <si>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государственным и муниципальным организациям</t>
  </si>
  <si>
    <t>Транспортные услуги</t>
  </si>
  <si>
    <t>Обслуживание внутреннего долга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</si>
  <si>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</si>
  <si>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</si>
  <si>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</si>
  <si>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</si>
  <si>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</si>
  <si>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</si>
  <si>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</si>
  <si>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</si>
  <si>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</si>
  <si>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</si>
  <si>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</si>
  <si>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</si>
  <si>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</si>
  <si>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</si>
  <si>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</si>
  <si>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</si>
  <si>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</si>
  <si>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</si>
  <si>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</si>
  <si>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</si>
  <si>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</si>
  <si>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</si>
  <si>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</si>
  <si>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</si>
  <si>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</si>
  <si>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</si>
  <si>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</si>
  <si>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</si>
  <si>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</si>
  <si>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</si>
  <si>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</si>
  <si>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001 10804020010000 110</t>
  </si>
  <si>
    <t>001 11105013100000 120</t>
  </si>
  <si>
    <t>001 11105035100000 120</t>
  </si>
  <si>
    <t>001 11406013100000 430</t>
  </si>
  <si>
    <t>001 20201001100000 151</t>
  </si>
  <si>
    <t>001 20203015100000 151</t>
  </si>
  <si>
    <t>001 20203024100000 151</t>
  </si>
  <si>
    <t>001 21905000100000 151</t>
  </si>
  <si>
    <t>Доходы от реализации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</si>
  <si>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001 11402052100000 410</t>
  </si>
  <si>
    <t xml:space="preserve">Прочие доходы от оказания платных услуг получателями средств бюджетов поселений </t>
  </si>
  <si>
    <t>001 11301995100000 130</t>
  </si>
  <si>
    <t>002 0103 0110014 121 211</t>
  </si>
  <si>
    <t>002 0103 0110014 121 213</t>
  </si>
  <si>
    <t>002 01030110015 244 226</t>
  </si>
  <si>
    <t>002 01030110015 244 290</t>
  </si>
  <si>
    <t>002 01030110015 244 310</t>
  </si>
  <si>
    <t>002 01030110015 244 340</t>
  </si>
  <si>
    <t>001 0104 0110022 121 211 029</t>
  </si>
  <si>
    <t>001 0104 0110022 121 213 029</t>
  </si>
  <si>
    <t>001 0104 0120014 121 211 070</t>
  </si>
  <si>
    <t>001 0104 0120014 121 213 070</t>
  </si>
  <si>
    <t>001 0104 0110022 244 340 029</t>
  </si>
  <si>
    <t>001 0104 0110022 244 226 029</t>
  </si>
  <si>
    <t>001 0104 0130015 242 221</t>
  </si>
  <si>
    <t>001 0111 0110002 870 290</t>
  </si>
  <si>
    <t>001 0113 0110003 350 290</t>
  </si>
  <si>
    <t>001 0113 0110003 831 290</t>
  </si>
  <si>
    <t>001 0113 0110003 852 290</t>
  </si>
  <si>
    <t>001 0113 0110016 121 211</t>
  </si>
  <si>
    <t>001 0113 0110016 121 213</t>
  </si>
  <si>
    <t>001 0113 0110016 244 225</t>
  </si>
  <si>
    <t>001 0113 0110016 244 226</t>
  </si>
  <si>
    <t>001 0113 0110016 244 290</t>
  </si>
  <si>
    <t>001 0113 0110016 244 310</t>
  </si>
  <si>
    <t>001 0113 0110016 244 340</t>
  </si>
  <si>
    <t>001 0203 0110118 121 211</t>
  </si>
  <si>
    <t>001 0203 0110118 121 213</t>
  </si>
  <si>
    <t>001 0309 0110006 244 225</t>
  </si>
  <si>
    <t>001 0309 0110007 244 226</t>
  </si>
  <si>
    <t>001 0409 0110008 243 225</t>
  </si>
  <si>
    <t>001 0501 0110011 243 225</t>
  </si>
  <si>
    <t>001 0502 0110012 243 225</t>
  </si>
  <si>
    <t>001 0502 0110012 810 241</t>
  </si>
  <si>
    <t>001 0503 0110018 243 225</t>
  </si>
  <si>
    <t>001 0503 0110018 244 225</t>
  </si>
  <si>
    <t>001 0503 0110020 244 225</t>
  </si>
  <si>
    <t>001 0409 0110008 244 225</t>
  </si>
  <si>
    <t>001 0412 0110009 244 226</t>
  </si>
  <si>
    <t>001 0412 0110010 244 226</t>
  </si>
  <si>
    <t>001 0801 0110016 111 211</t>
  </si>
  <si>
    <t>001 0801 0110016 111 213</t>
  </si>
  <si>
    <t>001 0801 0110016 244 222</t>
  </si>
  <si>
    <t>001 0801 0110016 244 226</t>
  </si>
  <si>
    <t>001 0801 0110016 244 290</t>
  </si>
  <si>
    <t>001 0801 0110016 244 340</t>
  </si>
  <si>
    <t>001 1105 0110016 244 226</t>
  </si>
  <si>
    <t>001 1105 0110016 244 290</t>
  </si>
  <si>
    <t>001 1105 0110016 244 340</t>
  </si>
  <si>
    <t>001 1202 0110016 111 211</t>
  </si>
  <si>
    <t>001 1202 0110016 111 213</t>
  </si>
  <si>
    <t>001 1202 0110016 244 226</t>
  </si>
  <si>
    <t>001 1202 0110016 244 290</t>
  </si>
  <si>
    <t>001 1202 0110016 244 340</t>
  </si>
  <si>
    <t>001 0113 0110016 242 221</t>
  </si>
  <si>
    <t>001 0113 0110016 242 226</t>
  </si>
  <si>
    <t>001 1301 011021 710 231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</si>
  <si>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</si>
  <si>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</si>
  <si>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</si>
  <si>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</si>
  <si>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</si>
  <si>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</si>
  <si>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</si>
  <si>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</si>
  <si>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</si>
  <si>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</si>
  <si>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</si>
  <si>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</si>
  <si>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</si>
  <si>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</si>
  <si>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</si>
  <si>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</si>
  <si>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</si>
  <si>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</si>
  <si>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</si>
  <si>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</si>
  <si>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</si>
  <si>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</si>
  <si>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</si>
  <si>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</si>
  <si>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</si>
  <si>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</si>
  <si>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</si>
  <si>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</si>
  <si>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</si>
  <si>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</si>
  <si>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</si>
  <si>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</si>
  <si>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</si>
  <si>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</si>
  <si>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</si>
  <si>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</si>
  <si>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</si>
  <si>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</si>
  <si>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</si>
  <si>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</si>
  <si>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</si>
  <si>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</si>
  <si>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</si>
  <si>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</si>
  <si>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</si>
  <si>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</si>
  <si>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</si>
  <si>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</si>
  <si>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</si>
  <si>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</si>
  <si>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</si>
  <si>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</si>
  <si>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</si>
  <si>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</si>
  <si>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</si>
  <si>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</si>
  <si>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</si>
  <si>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</si>
  <si>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</si>
  <si>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</si>
  <si>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</si>
  <si>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</si>
  <si>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</si>
  <si>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</si>
  <si>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</si>
  <si>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</si>
  <si>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</si>
  <si>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</si>
  <si>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</si>
  <si>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</si>
  <si>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</si>
  <si>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</si>
  <si>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</si>
  <si>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</si>
  <si>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</si>
  <si>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</si>
  <si>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Руководитель                                                                     ____________________________________                       Шинкаренко В.Н.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</si>
  <si>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</si>
  <si>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Главный бухгалтер                                                          _____________________________________                       Богданова О.К.</t>
  </si>
  <si>
    <t>001 0104 0110022 244 310 029</t>
  </si>
  <si>
    <t>001 0104 0130015 244 223</t>
  </si>
  <si>
    <t>001 0104 0130015 244 226</t>
  </si>
  <si>
    <t>001 0104 0130015 244 225</t>
  </si>
  <si>
    <t>001 0104 0130015 244 290</t>
  </si>
  <si>
    <t>001 0104 0130015 244 310</t>
  </si>
  <si>
    <t>001 0104 0130015 244 340</t>
  </si>
  <si>
    <t>001 0501 0110022 414 310</t>
  </si>
  <si>
    <t xml:space="preserve">001 0501 0119603 414 310 </t>
  </si>
  <si>
    <t>001 0503 0110018 244 340</t>
  </si>
  <si>
    <t>001 0503 0110020 244 310</t>
  </si>
  <si>
    <t>001 0501 0110024 414 310</t>
  </si>
  <si>
    <t>001 0107 0110025 244 290</t>
  </si>
  <si>
    <t>001 0501 0110011 244 225</t>
  </si>
  <si>
    <t>001 0104 011023 540 251 001</t>
  </si>
  <si>
    <t>001 0104 011023 540 251 011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</si>
  <si>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</si>
  <si>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</si>
  <si>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</si>
  <si>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</si>
  <si>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</si>
  <si>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</si>
  <si>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</si>
  <si>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</si>
  <si>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</si>
  <si>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</si>
  <si>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от гос.корпорации "Фонд содействия реформирования ЖКХ"</t>
  </si>
  <si>
    <t>001 20202088100004 151</t>
  </si>
  <si>
    <t>021</t>
  </si>
  <si>
    <t>001 0104 0130014 121 211 070</t>
  </si>
  <si>
    <t>001 0104 0130014 121 213 070</t>
  </si>
  <si>
    <t>001 0113 0110016 242 223</t>
  </si>
  <si>
    <t>001 0309 0110006 242 226</t>
  </si>
  <si>
    <t>001 0309 0110006 244 310</t>
  </si>
  <si>
    <t>001 0501 0119503 414 310 046</t>
  </si>
  <si>
    <t>001 0503 0110018 244 223</t>
  </si>
  <si>
    <t xml:space="preserve">001 0501 0117020 414 310 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</si>
  <si>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</si>
  <si>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</si>
  <si>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</si>
  <si>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</si>
  <si>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</si>
  <si>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</si>
  <si>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</si>
  <si>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</si>
  <si>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</si>
  <si>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</si>
  <si>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022</t>
  </si>
  <si>
    <t>001 20204012100000 151</t>
  </si>
  <si>
    <t xml:space="preserve"> </t>
  </si>
  <si>
    <t>023</t>
  </si>
  <si>
    <t>Субсидии на  софинансирование объектов капитального строительства государственной (муниципальной) собственности</t>
  </si>
  <si>
    <t>001 20202077100000 151</t>
  </si>
  <si>
    <t>41612154</t>
  </si>
  <si>
    <t>001 0503 0110019 244 340</t>
  </si>
  <si>
    <t>001 0801 0110016 244 224</t>
  </si>
  <si>
    <t>001 0113 0110026 244 225</t>
  </si>
  <si>
    <t>001 0409 0110008 244 310</t>
  </si>
  <si>
    <t>001 0503 0110019 244 226</t>
  </si>
  <si>
    <t>001 0503 0110020 244 226</t>
  </si>
  <si>
    <t>001 0801 0110016 244 223</t>
  </si>
  <si>
    <t>Прочие услуги по аренде имущества</t>
  </si>
  <si>
    <t>024</t>
  </si>
  <si>
    <t>Прочие неналоговые доходы бюджетов поселений</t>
  </si>
  <si>
    <t>001 11705050100000 180</t>
  </si>
  <si>
    <t>001 0501 0119603 414 310 150</t>
  </si>
  <si>
    <t>на 01.06.2014 г.</t>
  </si>
  <si>
    <t>"03" июня 2014  г.</t>
  </si>
  <si>
    <t>001 0502 0117078 414 226</t>
  </si>
  <si>
    <t>001 0502 0117078 414 310 086</t>
  </si>
  <si>
    <t>001 0502 0117078 414 226 081</t>
  </si>
  <si>
    <t>001 0801 0110016 242 310</t>
  </si>
  <si>
    <t>001 1202 0110016 244 310</t>
  </si>
  <si>
    <t>001 0104 0110022 244 221 029</t>
  </si>
  <si>
    <t>001 0104 0130015 242 310</t>
  </si>
  <si>
    <t>001 0409 0117013 244 225 084 071</t>
  </si>
  <si>
    <t>001 0501 0119503 414 310 046 071</t>
  </si>
  <si>
    <t>001 0501 0119603 414 310 045 071</t>
  </si>
  <si>
    <t xml:space="preserve">001 0502 0117020 414 310 </t>
  </si>
  <si>
    <t>250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</si>
  <si>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</si>
  <si>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</si>
  <si>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</si>
  <si>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</si>
  <si>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</si>
  <si>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</si>
  <si>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</si>
  <si>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</si>
  <si>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</si>
  <si>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</si>
  <si>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</si>
  <si>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</si>
  <si>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</si>
  <si>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Администрация  муниципального образования  "Дубровское городское поселение" Всеволожского муниципального района 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</si>
</sst>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8"/>
      <color indexed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/>
    </xf>
    <xf numFmtId="0" fontId="5" fillId="0" borderId="11" xfId="0" applyFont="1" applyBorder="1" applyAlignment="1"/>
    <xf numFmtId="0" fontId="1" fillId="0" borderId="0" xfId="0" applyFont="1" applyAlignment="1">
      <alignment horizontal="left" wrapText="1"/>
    </xf>
    <xf numFmtId="165" fontId="1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49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91"/>
  <sheetViews>
    <sheetView showGridLines="0" tabSelected="1" workbookViewId="0">
      <selection activeCell="O22" sqref="O22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81" t="s">
        <v>34</v>
      </c>
      <c r="B1" s="81"/>
      <c r="C1" s="81"/>
      <c r="D1" s="81"/>
      <c r="E1" s="81"/>
      <c r="F1" s="81"/>
      <c r="G1" s="81"/>
      <c r="H1" s="81"/>
      <c r="I1" s="2"/>
      <c r="J1" s="4"/>
    </row>
    <row r="2" spans="1:12" ht="15.75" customHeight="1">
      <c r="A2" s="81" t="s">
        <v>35</v>
      </c>
      <c r="B2" s="81"/>
      <c r="C2" s="81"/>
      <c r="D2" s="81"/>
      <c r="E2" s="81"/>
      <c r="F2" s="81"/>
      <c r="G2" s="81"/>
      <c r="H2" s="81"/>
      <c r="I2" s="7"/>
    </row>
    <row r="3" spans="1:12" ht="15.75" thickBot="1">
      <c r="A3" s="81" t="s">
        <v>36</v>
      </c>
      <c r="B3" s="81"/>
      <c r="C3" s="81"/>
      <c r="D3" s="81"/>
      <c r="E3" s="81"/>
      <c r="F3" s="81"/>
      <c r="G3" s="81"/>
      <c r="H3" s="81"/>
      <c r="I3" s="48"/>
      <c r="J3" s="14" t="s">
        <v>3</v>
      </c>
    </row>
    <row r="4" spans="1:12" ht="15.75" customHeight="1">
      <c r="A4" s="81" t="s">
        <v>37</v>
      </c>
      <c r="B4" s="81"/>
      <c r="C4" s="81"/>
      <c r="D4" s="81"/>
      <c r="E4" s="81"/>
      <c r="F4" s="81"/>
      <c r="G4" s="81"/>
      <c r="H4" s="81"/>
      <c r="I4" s="5" t="s">
        <v>17</v>
      </c>
      <c r="J4" s="8" t="s">
        <v>29</v>
      </c>
    </row>
    <row r="5" spans="1:12" ht="13.35" customHeight="1">
      <c r="A5" s="82" t="s">
        <v>320</v>
      </c>
      <c r="B5" s="82"/>
      <c r="C5" s="82"/>
      <c r="D5" s="82"/>
      <c r="E5" s="82"/>
      <c r="F5" s="82"/>
      <c r="G5" s="82"/>
      <c r="H5" s="82"/>
      <c r="I5" s="6" t="s">
        <v>16</v>
      </c>
      <c r="J5" s="30">
        <v>41791</v>
      </c>
    </row>
    <row r="6" spans="1:12" ht="28.15" customHeight="1">
      <c r="A6" s="85" t="s">
        <v>38</v>
      </c>
      <c r="B6" s="49"/>
      <c r="C6" s="49"/>
      <c r="D6" s="21"/>
      <c r="E6" s="21"/>
      <c r="F6" s="21"/>
      <c r="G6" s="21"/>
      <c r="H6" s="21"/>
      <c r="I6" s="6" t="s">
        <v>14</v>
      </c>
      <c r="J6" s="47" t="s">
        <v>51</v>
      </c>
    </row>
    <row r="7" spans="1:12" ht="28.15" customHeight="1">
      <c r="A7" s="85"/>
      <c r="B7" s="83" t="s">
        <v>347</v>
      </c>
      <c r="C7" s="84"/>
      <c r="D7" s="84"/>
      <c r="E7" s="84"/>
      <c r="F7" s="84"/>
      <c r="G7" s="84"/>
      <c r="H7" s="84"/>
      <c r="I7" s="6" t="s">
        <v>39</v>
      </c>
      <c r="J7" s="47" t="s">
        <v>52</v>
      </c>
    </row>
    <row r="8" spans="1:12">
      <c r="A8" s="6" t="s">
        <v>28</v>
      </c>
      <c r="B8" s="69" t="s">
        <v>48</v>
      </c>
      <c r="C8" s="69"/>
      <c r="D8" s="69"/>
      <c r="E8" s="69"/>
      <c r="F8" s="69"/>
      <c r="G8" s="69"/>
      <c r="H8" s="69"/>
      <c r="I8" s="6" t="s">
        <v>46</v>
      </c>
      <c r="J8" s="47" t="s">
        <v>307</v>
      </c>
    </row>
    <row r="9" spans="1:12">
      <c r="A9" s="6" t="s">
        <v>49</v>
      </c>
      <c r="B9" s="6"/>
      <c r="C9" s="6"/>
      <c r="D9" s="6"/>
      <c r="E9" s="5"/>
      <c r="F9" s="5"/>
      <c r="G9" s="5"/>
      <c r="H9" s="5"/>
      <c r="I9" s="6"/>
      <c r="J9" s="9"/>
    </row>
    <row r="10" spans="1:12" ht="13.5" thickBot="1">
      <c r="A10" s="6" t="s">
        <v>50</v>
      </c>
      <c r="B10" s="6"/>
      <c r="C10" s="20"/>
      <c r="D10" s="20"/>
      <c r="E10" s="5"/>
      <c r="F10" s="5"/>
      <c r="G10" s="5"/>
      <c r="H10" s="5"/>
      <c r="I10" s="6" t="s">
        <v>15</v>
      </c>
      <c r="J10" s="10" t="s">
        <v>0</v>
      </c>
    </row>
    <row r="11" spans="1:12" ht="15.75" thickBot="1">
      <c r="A11" s="72" t="s">
        <v>20</v>
      </c>
      <c r="B11" s="72"/>
      <c r="C11" s="72"/>
      <c r="D11" s="72"/>
      <c r="E11" s="72"/>
      <c r="F11" s="72"/>
      <c r="G11" s="72"/>
      <c r="H11" s="72"/>
      <c r="I11" s="72"/>
      <c r="J11" s="15"/>
      <c r="L11" t="s">
        <v>47</v>
      </c>
    </row>
    <row r="12" spans="1:12" ht="13.5" customHeight="1">
      <c r="A12" s="75" t="s">
        <v>4</v>
      </c>
      <c r="B12" s="78" t="s">
        <v>22</v>
      </c>
      <c r="C12" s="63" t="s">
        <v>42</v>
      </c>
      <c r="D12" s="64"/>
      <c r="E12" s="60" t="s">
        <v>32</v>
      </c>
      <c r="F12" s="95" t="s">
        <v>5</v>
      </c>
      <c r="G12" s="96"/>
      <c r="H12" s="96"/>
      <c r="I12" s="97"/>
      <c r="J12" s="86" t="s">
        <v>25</v>
      </c>
    </row>
    <row r="13" spans="1:12" ht="9.9499999999999993" customHeight="1">
      <c r="A13" s="76"/>
      <c r="B13" s="79"/>
      <c r="C13" s="65"/>
      <c r="D13" s="66"/>
      <c r="E13" s="61"/>
      <c r="F13" s="89" t="s">
        <v>41</v>
      </c>
      <c r="G13" s="89" t="s">
        <v>23</v>
      </c>
      <c r="H13" s="89" t="s">
        <v>24</v>
      </c>
      <c r="I13" s="92" t="s">
        <v>6</v>
      </c>
      <c r="J13" s="87"/>
    </row>
    <row r="14" spans="1:12" ht="9.9499999999999993" customHeight="1">
      <c r="A14" s="76"/>
      <c r="B14" s="79"/>
      <c r="C14" s="65"/>
      <c r="D14" s="66"/>
      <c r="E14" s="61"/>
      <c r="F14" s="61"/>
      <c r="G14" s="90"/>
      <c r="H14" s="90"/>
      <c r="I14" s="93"/>
      <c r="J14" s="87"/>
    </row>
    <row r="15" spans="1:12" ht="9.9499999999999993" customHeight="1">
      <c r="A15" s="76"/>
      <c r="B15" s="79"/>
      <c r="C15" s="65"/>
      <c r="D15" s="66"/>
      <c r="E15" s="61"/>
      <c r="F15" s="61"/>
      <c r="G15" s="90"/>
      <c r="H15" s="90"/>
      <c r="I15" s="93"/>
      <c r="J15" s="87"/>
    </row>
    <row r="16" spans="1:12" ht="9.9499999999999993" customHeight="1">
      <c r="A16" s="76"/>
      <c r="B16" s="79"/>
      <c r="C16" s="65"/>
      <c r="D16" s="66"/>
      <c r="E16" s="61"/>
      <c r="F16" s="61"/>
      <c r="G16" s="90"/>
      <c r="H16" s="90"/>
      <c r="I16" s="93"/>
      <c r="J16" s="87"/>
    </row>
    <row r="17" spans="1:10" ht="9.9499999999999993" customHeight="1">
      <c r="A17" s="76"/>
      <c r="B17" s="79"/>
      <c r="C17" s="65"/>
      <c r="D17" s="66"/>
      <c r="E17" s="61"/>
      <c r="F17" s="61"/>
      <c r="G17" s="90"/>
      <c r="H17" s="90"/>
      <c r="I17" s="93"/>
      <c r="J17" s="87"/>
    </row>
    <row r="18" spans="1:10" ht="19.5" customHeight="1">
      <c r="A18" s="77"/>
      <c r="B18" s="80"/>
      <c r="C18" s="67"/>
      <c r="D18" s="68"/>
      <c r="E18" s="62"/>
      <c r="F18" s="62"/>
      <c r="G18" s="91"/>
      <c r="H18" s="91"/>
      <c r="I18" s="94"/>
      <c r="J18" s="88"/>
    </row>
    <row r="19" spans="1:10" ht="14.25" customHeight="1" thickBot="1">
      <c r="A19" s="23">
        <v>1</v>
      </c>
      <c r="B19" s="24">
        <v>2</v>
      </c>
      <c r="C19" s="73">
        <v>3</v>
      </c>
      <c r="D19" s="74"/>
      <c r="E19" s="25" t="s">
        <v>1</v>
      </c>
      <c r="F19" s="26" t="s">
        <v>2</v>
      </c>
      <c r="G19" s="25" t="s">
        <v>7</v>
      </c>
      <c r="H19" s="25" t="s">
        <v>8</v>
      </c>
      <c r="I19" s="25" t="s">
        <v>9</v>
      </c>
      <c r="J19" s="27" t="s">
        <v>10</v>
      </c>
    </row>
    <row r="20" spans="1:10">
      <c r="A20" s="31" t="s">
        <v>12</v>
      </c>
      <c r="B20" s="32" t="s">
        <v>18</v>
      </c>
      <c r="C20" s="70" t="s">
        <v>53</v>
      </c>
      <c r="D20" s="71"/>
      <c r="E20" s="33">
        <f>SUM(E22:E35)</f>
        <v>84637851.010000005</v>
      </c>
      <c r="F20" s="33">
        <f>SUM(F22:F35)</f>
        <v>-7121849.2799999975</v>
      </c>
      <c r="G20" s="33"/>
      <c r="H20" s="33"/>
      <c r="I20" s="33">
        <f>SUM(I22:I35)</f>
        <v>-7121849.2799999975</v>
      </c>
      <c r="J20" s="33">
        <f>SUM(J22:J35)</f>
        <v>76413879.439999998</v>
      </c>
    </row>
    <row r="21" spans="1:10">
      <c r="A21" s="34" t="s">
        <v>54</v>
      </c>
      <c r="B21" s="35"/>
      <c r="C21" s="58"/>
      <c r="D21" s="59"/>
      <c r="E21" s="36"/>
      <c r="F21" s="36"/>
      <c r="G21" s="36"/>
      <c r="H21" s="36"/>
      <c r="I21" s="36"/>
      <c r="J21" s="36"/>
    </row>
    <row r="22" spans="1:10" ht="56.25">
      <c r="A22" s="34" t="s">
        <v>55</v>
      </c>
      <c r="B22" s="35" t="s">
        <v>175</v>
      </c>
      <c r="C22" s="58" t="s">
        <v>108</v>
      </c>
      <c r="D22" s="59"/>
      <c r="E22" s="36">
        <v>50000</v>
      </c>
      <c r="F22" s="36">
        <v>0</v>
      </c>
      <c r="G22" s="36"/>
      <c r="H22" s="36"/>
      <c r="I22" s="36">
        <v>0</v>
      </c>
      <c r="J22" s="36">
        <f>E22-F22</f>
        <v>50000</v>
      </c>
    </row>
    <row r="23" spans="1:10" ht="67.5">
      <c r="A23" s="50" t="s">
        <v>56</v>
      </c>
      <c r="B23" s="35" t="s">
        <v>176</v>
      </c>
      <c r="C23" s="58" t="s">
        <v>109</v>
      </c>
      <c r="D23" s="59"/>
      <c r="E23" s="36">
        <v>0</v>
      </c>
      <c r="F23" s="36">
        <v>8200938.25</v>
      </c>
      <c r="G23" s="36"/>
      <c r="H23" s="36"/>
      <c r="I23" s="36">
        <f t="shared" ref="I23:I35" si="0">F23</f>
        <v>8200938.25</v>
      </c>
      <c r="J23" s="36">
        <v>0</v>
      </c>
    </row>
    <row r="24" spans="1:10" ht="22.5">
      <c r="A24" s="50" t="s">
        <v>118</v>
      </c>
      <c r="B24" s="35" t="s">
        <v>177</v>
      </c>
      <c r="C24" s="58" t="s">
        <v>119</v>
      </c>
      <c r="D24" s="59"/>
      <c r="E24" s="36">
        <v>0</v>
      </c>
      <c r="F24" s="36">
        <v>1293.5999999999999</v>
      </c>
      <c r="G24" s="36"/>
      <c r="H24" s="36"/>
      <c r="I24" s="36">
        <f t="shared" si="0"/>
        <v>1293.5999999999999</v>
      </c>
      <c r="J24" s="36">
        <v>0</v>
      </c>
    </row>
    <row r="25" spans="1:10" ht="45">
      <c r="A25" s="34" t="s">
        <v>116</v>
      </c>
      <c r="B25" s="35" t="s">
        <v>178</v>
      </c>
      <c r="C25" s="58" t="s">
        <v>117</v>
      </c>
      <c r="D25" s="59"/>
      <c r="E25" s="36">
        <v>0</v>
      </c>
      <c r="F25" s="36">
        <v>155000</v>
      </c>
      <c r="G25" s="36"/>
      <c r="H25" s="36"/>
      <c r="I25" s="36">
        <f t="shared" si="0"/>
        <v>155000</v>
      </c>
      <c r="J25" s="36">
        <v>0</v>
      </c>
    </row>
    <row r="26" spans="1:10" ht="45">
      <c r="A26" s="34" t="s">
        <v>57</v>
      </c>
      <c r="B26" s="35" t="s">
        <v>179</v>
      </c>
      <c r="C26" s="58" t="s">
        <v>110</v>
      </c>
      <c r="D26" s="59"/>
      <c r="E26" s="36">
        <v>1000000</v>
      </c>
      <c r="F26" s="36">
        <v>138140.9</v>
      </c>
      <c r="G26" s="36"/>
      <c r="H26" s="36"/>
      <c r="I26" s="36">
        <f t="shared" si="0"/>
        <v>138140.9</v>
      </c>
      <c r="J26" s="36">
        <f>E26-F26</f>
        <v>861859.1</v>
      </c>
    </row>
    <row r="27" spans="1:10" ht="45">
      <c r="A27" s="34" t="s">
        <v>58</v>
      </c>
      <c r="B27" s="35" t="s">
        <v>180</v>
      </c>
      <c r="C27" s="58" t="s">
        <v>111</v>
      </c>
      <c r="D27" s="59"/>
      <c r="E27" s="36">
        <v>0</v>
      </c>
      <c r="F27" s="36">
        <v>1656412.39</v>
      </c>
      <c r="G27" s="36"/>
      <c r="H27" s="36"/>
      <c r="I27" s="36">
        <f t="shared" si="0"/>
        <v>1656412.39</v>
      </c>
      <c r="J27" s="36">
        <v>0</v>
      </c>
    </row>
    <row r="28" spans="1:10">
      <c r="A28" s="34" t="s">
        <v>317</v>
      </c>
      <c r="B28" s="35" t="s">
        <v>181</v>
      </c>
      <c r="C28" s="58" t="s">
        <v>318</v>
      </c>
      <c r="D28" s="59"/>
      <c r="E28" s="36">
        <v>0</v>
      </c>
      <c r="F28" s="36">
        <v>25000</v>
      </c>
      <c r="G28" s="36"/>
      <c r="H28" s="36"/>
      <c r="I28" s="36">
        <f t="shared" si="0"/>
        <v>25000</v>
      </c>
      <c r="J28" s="36">
        <v>0</v>
      </c>
    </row>
    <row r="29" spans="1:10" ht="22.5">
      <c r="A29" s="34" t="s">
        <v>59</v>
      </c>
      <c r="B29" s="35" t="s">
        <v>182</v>
      </c>
      <c r="C29" s="58" t="s">
        <v>112</v>
      </c>
      <c r="D29" s="59"/>
      <c r="E29" s="36">
        <v>14837600</v>
      </c>
      <c r="F29" s="36">
        <v>7629916.6600000001</v>
      </c>
      <c r="G29" s="36"/>
      <c r="H29" s="36"/>
      <c r="I29" s="36">
        <f t="shared" si="0"/>
        <v>7629916.6600000001</v>
      </c>
      <c r="J29" s="36">
        <f>E29-F29</f>
        <v>7207683.3399999999</v>
      </c>
    </row>
    <row r="30" spans="1:10" ht="33.75">
      <c r="A30" s="34" t="s">
        <v>60</v>
      </c>
      <c r="B30" s="35" t="s">
        <v>183</v>
      </c>
      <c r="C30" s="58" t="s">
        <v>113</v>
      </c>
      <c r="D30" s="59"/>
      <c r="E30" s="36">
        <v>205667</v>
      </c>
      <c r="F30" s="36">
        <v>199722</v>
      </c>
      <c r="G30" s="36"/>
      <c r="H30" s="36"/>
      <c r="I30" s="36">
        <f t="shared" si="0"/>
        <v>199722</v>
      </c>
      <c r="J30" s="36">
        <f>E30-F30</f>
        <v>5945</v>
      </c>
    </row>
    <row r="31" spans="1:10" ht="33.75">
      <c r="A31" s="34" t="s">
        <v>61</v>
      </c>
      <c r="B31" s="35" t="s">
        <v>184</v>
      </c>
      <c r="C31" s="58" t="s">
        <v>114</v>
      </c>
      <c r="D31" s="59"/>
      <c r="E31" s="36">
        <v>512384</v>
      </c>
      <c r="F31" s="36">
        <v>256192</v>
      </c>
      <c r="G31" s="36"/>
      <c r="H31" s="36"/>
      <c r="I31" s="36">
        <f t="shared" si="0"/>
        <v>256192</v>
      </c>
      <c r="J31" s="36">
        <f>E31-F31</f>
        <v>256192</v>
      </c>
    </row>
    <row r="32" spans="1:10" ht="67.5">
      <c r="A32" s="34" t="s">
        <v>280</v>
      </c>
      <c r="B32" s="35" t="s">
        <v>282</v>
      </c>
      <c r="C32" s="58" t="s">
        <v>281</v>
      </c>
      <c r="D32" s="59"/>
      <c r="E32" s="36">
        <v>0.01</v>
      </c>
      <c r="F32" s="36">
        <v>0.01</v>
      </c>
      <c r="G32" s="36"/>
      <c r="H32" s="36"/>
      <c r="I32" s="36">
        <f t="shared" si="0"/>
        <v>0.01</v>
      </c>
      <c r="J32" s="36">
        <v>0</v>
      </c>
    </row>
    <row r="33" spans="1:10" ht="45">
      <c r="A33" s="34" t="s">
        <v>300</v>
      </c>
      <c r="B33" s="35" t="s">
        <v>301</v>
      </c>
      <c r="C33" s="58" t="s">
        <v>302</v>
      </c>
      <c r="D33" s="59"/>
      <c r="E33" s="36">
        <v>53555200</v>
      </c>
      <c r="F33" s="36">
        <v>0</v>
      </c>
      <c r="G33" s="36"/>
      <c r="H33" s="36"/>
      <c r="I33" s="36">
        <v>0</v>
      </c>
      <c r="J33" s="36">
        <v>53555200</v>
      </c>
    </row>
    <row r="34" spans="1:10" ht="33.75">
      <c r="A34" s="34" t="s">
        <v>305</v>
      </c>
      <c r="B34" s="35" t="s">
        <v>304</v>
      </c>
      <c r="C34" s="58" t="s">
        <v>306</v>
      </c>
      <c r="D34" s="59"/>
      <c r="E34" s="36">
        <v>14477000</v>
      </c>
      <c r="F34" s="36">
        <v>0</v>
      </c>
      <c r="G34" s="36"/>
      <c r="H34" s="36"/>
      <c r="I34" s="36">
        <v>0</v>
      </c>
      <c r="J34" s="36">
        <v>14477000</v>
      </c>
    </row>
    <row r="35" spans="1:10" ht="33.75">
      <c r="A35" s="34" t="s">
        <v>107</v>
      </c>
      <c r="B35" s="35" t="s">
        <v>316</v>
      </c>
      <c r="C35" s="58" t="s">
        <v>115</v>
      </c>
      <c r="D35" s="59"/>
      <c r="E35" s="36">
        <v>0</v>
      </c>
      <c r="F35" s="36">
        <v>-25384465.09</v>
      </c>
      <c r="G35" s="36"/>
      <c r="H35" s="36"/>
      <c r="I35" s="36">
        <f t="shared" si="0"/>
        <v>-25384465.09</v>
      </c>
      <c r="J35" s="36">
        <v>0</v>
      </c>
    </row>
    <row r="36" spans="1:10">
      <c r="A36" s="52"/>
      <c r="B36" s="53"/>
      <c r="C36" s="12"/>
      <c r="D36" s="12"/>
      <c r="E36" s="54"/>
      <c r="F36" s="54"/>
      <c r="G36" s="54"/>
      <c r="H36" s="54"/>
      <c r="I36" s="54"/>
      <c r="J36" s="54"/>
    </row>
    <row r="90" ht="29.25" customHeight="1"/>
    <row r="91" ht="30.75" customHeight="1"/>
  </sheetData>
  <mergeCells count="36">
    <mergeCell ref="C35:D35"/>
    <mergeCell ref="C26:D26"/>
    <mergeCell ref="C22:D22"/>
    <mergeCell ref="C23:D23"/>
    <mergeCell ref="C27:D27"/>
    <mergeCell ref="C25:D25"/>
    <mergeCell ref="C34:D34"/>
    <mergeCell ref="C33:D33"/>
    <mergeCell ref="C32:D32"/>
    <mergeCell ref="C31:D31"/>
    <mergeCell ref="C28:D28"/>
    <mergeCell ref="C24:D24"/>
    <mergeCell ref="C30:D30"/>
    <mergeCell ref="C29:D29"/>
    <mergeCell ref="B7:H7"/>
    <mergeCell ref="A6:A7"/>
    <mergeCell ref="J12:J18"/>
    <mergeCell ref="F13:F18"/>
    <mergeCell ref="G13:G18"/>
    <mergeCell ref="H13:H18"/>
    <mergeCell ref="I13:I18"/>
    <mergeCell ref="F12:I12"/>
    <mergeCell ref="A1:H1"/>
    <mergeCell ref="A2:H2"/>
    <mergeCell ref="A3:H3"/>
    <mergeCell ref="A4:H4"/>
    <mergeCell ref="A5:H5"/>
    <mergeCell ref="C21:D21"/>
    <mergeCell ref="E12:E18"/>
    <mergeCell ref="C12:D18"/>
    <mergeCell ref="B8:H8"/>
    <mergeCell ref="C20:D20"/>
    <mergeCell ref="A11:I11"/>
    <mergeCell ref="C19:D19"/>
    <mergeCell ref="A12:A18"/>
    <mergeCell ref="B12:B18"/>
  </mergeCells>
  <phoneticPr fontId="2" type="noConversion"/>
  <conditionalFormatting sqref="I36:J36 J29:J31 I35 J21:J22 J26 I21 I23:I32">
    <cfRule type="cellIs" dxfId="1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114"/>
  <sheetViews>
    <sheetView showGridLines="0" showZeros="0" topLeftCell="A66" workbookViewId="0">
      <selection activeCell="E90" sqref="E90:E91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7" customWidth="1"/>
    <col min="5" max="7" width="16.7109375" customWidth="1"/>
    <col min="8" max="9" width="10.140625" customWidth="1"/>
    <col min="10" max="12" width="16.85546875" customWidth="1"/>
  </cols>
  <sheetData>
    <row r="1" spans="1:12" ht="12.75" customHeight="1"/>
    <row r="2" spans="1:12" ht="15" customHeight="1">
      <c r="B2" s="15"/>
      <c r="C2" s="6"/>
      <c r="D2" s="6"/>
      <c r="E2" s="15" t="s">
        <v>21</v>
      </c>
      <c r="F2" s="5"/>
      <c r="G2" s="5"/>
      <c r="H2" s="5"/>
      <c r="I2" s="5"/>
      <c r="J2" s="5"/>
      <c r="K2" s="5" t="s">
        <v>33</v>
      </c>
      <c r="L2" s="13"/>
    </row>
    <row r="3" spans="1:12" ht="13.5" customHeight="1" thickBot="1">
      <c r="A3" s="17"/>
      <c r="B3" s="17"/>
      <c r="C3" s="19"/>
      <c r="D3" s="19"/>
      <c r="E3" s="18"/>
      <c r="F3" s="18"/>
      <c r="G3" s="18"/>
      <c r="H3" s="18"/>
      <c r="I3" s="18"/>
      <c r="J3" s="18"/>
      <c r="K3" s="18"/>
      <c r="L3" s="16"/>
    </row>
    <row r="4" spans="1:12" ht="12.75" customHeight="1">
      <c r="A4" s="98" t="s">
        <v>4</v>
      </c>
      <c r="B4" s="78" t="s">
        <v>22</v>
      </c>
      <c r="C4" s="63" t="s">
        <v>43</v>
      </c>
      <c r="D4" s="64"/>
      <c r="E4" s="60" t="s">
        <v>32</v>
      </c>
      <c r="F4" s="60" t="s">
        <v>26</v>
      </c>
      <c r="G4" s="101" t="s">
        <v>5</v>
      </c>
      <c r="H4" s="105"/>
      <c r="I4" s="105"/>
      <c r="J4" s="106"/>
      <c r="K4" s="101" t="s">
        <v>27</v>
      </c>
      <c r="L4" s="102"/>
    </row>
    <row r="5" spans="1:12" ht="12.75" customHeight="1">
      <c r="A5" s="99"/>
      <c r="B5" s="79"/>
      <c r="C5" s="65"/>
      <c r="D5" s="66"/>
      <c r="E5" s="61"/>
      <c r="F5" s="61"/>
      <c r="G5" s="103"/>
      <c r="H5" s="107"/>
      <c r="I5" s="107"/>
      <c r="J5" s="108"/>
      <c r="K5" s="103"/>
      <c r="L5" s="104"/>
    </row>
    <row r="6" spans="1:12" ht="12.75" customHeight="1">
      <c r="A6" s="99"/>
      <c r="B6" s="79"/>
      <c r="C6" s="65"/>
      <c r="D6" s="66"/>
      <c r="E6" s="61"/>
      <c r="F6" s="61"/>
      <c r="G6" s="89" t="s">
        <v>41</v>
      </c>
      <c r="H6" s="89" t="s">
        <v>23</v>
      </c>
      <c r="I6" s="89" t="s">
        <v>24</v>
      </c>
      <c r="J6" s="92" t="s">
        <v>6</v>
      </c>
      <c r="K6" s="89" t="s">
        <v>31</v>
      </c>
      <c r="L6" s="109" t="s">
        <v>30</v>
      </c>
    </row>
    <row r="7" spans="1:12" ht="12.75" customHeight="1">
      <c r="A7" s="99"/>
      <c r="B7" s="79"/>
      <c r="C7" s="65"/>
      <c r="D7" s="66"/>
      <c r="E7" s="61"/>
      <c r="F7" s="61"/>
      <c r="G7" s="61"/>
      <c r="H7" s="90"/>
      <c r="I7" s="90"/>
      <c r="J7" s="93"/>
      <c r="K7" s="61"/>
      <c r="L7" s="87"/>
    </row>
    <row r="8" spans="1:12" ht="12.75" customHeight="1">
      <c r="A8" s="99"/>
      <c r="B8" s="79"/>
      <c r="C8" s="65"/>
      <c r="D8" s="66"/>
      <c r="E8" s="61"/>
      <c r="F8" s="61"/>
      <c r="G8" s="61"/>
      <c r="H8" s="90"/>
      <c r="I8" s="90"/>
      <c r="J8" s="93"/>
      <c r="K8" s="61"/>
      <c r="L8" s="87"/>
    </row>
    <row r="9" spans="1:12" ht="12.75" customHeight="1">
      <c r="A9" s="99"/>
      <c r="B9" s="79"/>
      <c r="C9" s="65"/>
      <c r="D9" s="66"/>
      <c r="E9" s="61"/>
      <c r="F9" s="61"/>
      <c r="G9" s="61"/>
      <c r="H9" s="90"/>
      <c r="I9" s="90"/>
      <c r="J9" s="93"/>
      <c r="K9" s="61"/>
      <c r="L9" s="87"/>
    </row>
    <row r="10" spans="1:12" ht="12.75" customHeight="1">
      <c r="A10" s="99"/>
      <c r="B10" s="79"/>
      <c r="C10" s="65"/>
      <c r="D10" s="66"/>
      <c r="E10" s="61"/>
      <c r="F10" s="61"/>
      <c r="G10" s="61"/>
      <c r="H10" s="90"/>
      <c r="I10" s="90"/>
      <c r="J10" s="93"/>
      <c r="K10" s="61"/>
      <c r="L10" s="87"/>
    </row>
    <row r="11" spans="1:12" ht="12.75" customHeight="1">
      <c r="A11" s="100"/>
      <c r="B11" s="80"/>
      <c r="C11" s="67"/>
      <c r="D11" s="68"/>
      <c r="E11" s="62"/>
      <c r="F11" s="62"/>
      <c r="G11" s="62"/>
      <c r="H11" s="91"/>
      <c r="I11" s="91"/>
      <c r="J11" s="94"/>
      <c r="K11" s="62"/>
      <c r="L11" s="88"/>
    </row>
    <row r="12" spans="1:12" ht="13.5" customHeight="1" thickBot="1">
      <c r="A12" s="23">
        <v>1</v>
      </c>
      <c r="B12" s="24">
        <v>2</v>
      </c>
      <c r="C12" s="73">
        <v>3</v>
      </c>
      <c r="D12" s="74"/>
      <c r="E12" s="25" t="s">
        <v>1</v>
      </c>
      <c r="F12" s="26" t="s">
        <v>2</v>
      </c>
      <c r="G12" s="26" t="s">
        <v>7</v>
      </c>
      <c r="H12" s="25" t="s">
        <v>8</v>
      </c>
      <c r="I12" s="25" t="s">
        <v>9</v>
      </c>
      <c r="J12" s="25" t="s">
        <v>10</v>
      </c>
      <c r="K12" s="28" t="s">
        <v>11</v>
      </c>
      <c r="L12" s="27" t="s">
        <v>13</v>
      </c>
    </row>
    <row r="13" spans="1:12">
      <c r="A13" s="31" t="s">
        <v>62</v>
      </c>
      <c r="B13" s="32" t="s">
        <v>63</v>
      </c>
      <c r="C13" s="70" t="s">
        <v>53</v>
      </c>
      <c r="D13" s="71"/>
      <c r="E13" s="33">
        <f>SUM(E15:E113)</f>
        <v>228696083.86000001</v>
      </c>
      <c r="F13" s="33">
        <f>SUM(F15:F113)</f>
        <v>221933504.86000001</v>
      </c>
      <c r="G13" s="33">
        <f>SUM(G15:G113)</f>
        <v>81728973.640000001</v>
      </c>
      <c r="H13" s="33"/>
      <c r="I13" s="33"/>
      <c r="J13" s="33">
        <f>G13</f>
        <v>81728973.640000001</v>
      </c>
      <c r="K13" s="33">
        <f>E13-G13</f>
        <v>146967110.22000003</v>
      </c>
      <c r="L13" s="33">
        <f>F13-G13</f>
        <v>140204531.22000003</v>
      </c>
    </row>
    <row r="14" spans="1:12">
      <c r="A14" s="34" t="s">
        <v>54</v>
      </c>
      <c r="B14" s="35"/>
      <c r="C14" s="58"/>
      <c r="D14" s="59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64</v>
      </c>
      <c r="B15" s="35" t="s">
        <v>185</v>
      </c>
      <c r="C15" s="58" t="s">
        <v>120</v>
      </c>
      <c r="D15" s="59"/>
      <c r="E15" s="57">
        <v>215000</v>
      </c>
      <c r="F15" s="36">
        <f>59000+72000</f>
        <v>131000</v>
      </c>
      <c r="G15" s="36">
        <v>68207.02</v>
      </c>
      <c r="H15" s="36"/>
      <c r="I15" s="36"/>
      <c r="J15" s="36">
        <f>G15</f>
        <v>68207.02</v>
      </c>
      <c r="K15" s="36">
        <f>E15-G15</f>
        <v>146792.97999999998</v>
      </c>
      <c r="L15" s="36">
        <f>F15-G15</f>
        <v>62792.979999999996</v>
      </c>
    </row>
    <row r="16" spans="1:12">
      <c r="A16" s="34" t="s">
        <v>65</v>
      </c>
      <c r="B16" s="35" t="s">
        <v>186</v>
      </c>
      <c r="C16" s="58" t="s">
        <v>121</v>
      </c>
      <c r="D16" s="59"/>
      <c r="E16" s="57">
        <v>61000</v>
      </c>
      <c r="F16" s="36">
        <f>13000+22000</f>
        <v>35000</v>
      </c>
      <c r="G16" s="36">
        <v>19092.599999999999</v>
      </c>
      <c r="H16" s="36"/>
      <c r="I16" s="36"/>
      <c r="J16" s="36">
        <f t="shared" ref="J16:J97" si="0">G16</f>
        <v>19092.599999999999</v>
      </c>
      <c r="K16" s="36">
        <f t="shared" ref="K16:K111" si="1">E16-G16</f>
        <v>41907.4</v>
      </c>
      <c r="L16" s="36">
        <f t="shared" ref="L16:L110" si="2">F16-G16</f>
        <v>15907.400000000001</v>
      </c>
    </row>
    <row r="17" spans="1:14">
      <c r="A17" s="34" t="s">
        <v>69</v>
      </c>
      <c r="B17" s="35" t="s">
        <v>187</v>
      </c>
      <c r="C17" s="58" t="s">
        <v>122</v>
      </c>
      <c r="D17" s="59"/>
      <c r="E17" s="57">
        <v>140000</v>
      </c>
      <c r="F17" s="36">
        <f>40000+40000</f>
        <v>80000</v>
      </c>
      <c r="G17" s="36">
        <v>36504</v>
      </c>
      <c r="H17" s="36"/>
      <c r="I17" s="36"/>
      <c r="J17" s="36">
        <f t="shared" si="0"/>
        <v>36504</v>
      </c>
      <c r="K17" s="36">
        <f t="shared" si="1"/>
        <v>103496</v>
      </c>
      <c r="L17" s="36">
        <f t="shared" si="2"/>
        <v>43496</v>
      </c>
    </row>
    <row r="18" spans="1:14">
      <c r="A18" s="34" t="s">
        <v>71</v>
      </c>
      <c r="B18" s="35" t="s">
        <v>188</v>
      </c>
      <c r="C18" s="58" t="s">
        <v>123</v>
      </c>
      <c r="D18" s="59"/>
      <c r="E18" s="57">
        <v>4000</v>
      </c>
      <c r="F18" s="36">
        <f>1000+1000</f>
        <v>2000</v>
      </c>
      <c r="G18" s="36">
        <v>0</v>
      </c>
      <c r="H18" s="36"/>
      <c r="I18" s="36"/>
      <c r="J18" s="36">
        <f t="shared" si="0"/>
        <v>0</v>
      </c>
      <c r="K18" s="36">
        <f t="shared" si="1"/>
        <v>4000</v>
      </c>
      <c r="L18" s="36">
        <f t="shared" si="2"/>
        <v>2000</v>
      </c>
    </row>
    <row r="19" spans="1:14">
      <c r="A19" s="34" t="s">
        <v>72</v>
      </c>
      <c r="B19" s="35" t="s">
        <v>189</v>
      </c>
      <c r="C19" s="58" t="s">
        <v>124</v>
      </c>
      <c r="D19" s="59"/>
      <c r="E19" s="57">
        <v>40000</v>
      </c>
      <c r="F19" s="36">
        <v>20000</v>
      </c>
      <c r="G19" s="36">
        <v>0</v>
      </c>
      <c r="H19" s="36"/>
      <c r="I19" s="36"/>
      <c r="J19" s="36">
        <f t="shared" si="0"/>
        <v>0</v>
      </c>
      <c r="K19" s="36">
        <f t="shared" si="1"/>
        <v>40000</v>
      </c>
      <c r="L19" s="36">
        <f t="shared" si="2"/>
        <v>20000</v>
      </c>
    </row>
    <row r="20" spans="1:14">
      <c r="A20" s="34" t="s">
        <v>73</v>
      </c>
      <c r="B20" s="35" t="s">
        <v>190</v>
      </c>
      <c r="C20" s="58" t="s">
        <v>125</v>
      </c>
      <c r="D20" s="59"/>
      <c r="E20" s="57">
        <v>40000</v>
      </c>
      <c r="F20" s="36">
        <v>30000</v>
      </c>
      <c r="G20" s="36"/>
      <c r="H20" s="36"/>
      <c r="I20" s="36"/>
      <c r="J20" s="36">
        <f t="shared" si="0"/>
        <v>0</v>
      </c>
      <c r="K20" s="36">
        <f t="shared" si="1"/>
        <v>40000</v>
      </c>
      <c r="L20" s="36">
        <f t="shared" si="2"/>
        <v>30000</v>
      </c>
    </row>
    <row r="21" spans="1:14">
      <c r="A21" s="34" t="s">
        <v>64</v>
      </c>
      <c r="B21" s="35" t="s">
        <v>191</v>
      </c>
      <c r="C21" s="58" t="s">
        <v>283</v>
      </c>
      <c r="D21" s="59"/>
      <c r="E21" s="57">
        <v>2596000</v>
      </c>
      <c r="F21" s="36">
        <f>650000+700000</f>
        <v>1350000</v>
      </c>
      <c r="G21" s="36">
        <v>969605.28</v>
      </c>
      <c r="H21" s="36"/>
      <c r="I21" s="36"/>
      <c r="J21" s="36">
        <f t="shared" si="0"/>
        <v>969605.28</v>
      </c>
      <c r="K21" s="36">
        <f t="shared" si="1"/>
        <v>1626394.72</v>
      </c>
      <c r="L21" s="36">
        <f t="shared" si="2"/>
        <v>380394.72</v>
      </c>
    </row>
    <row r="22" spans="1:14">
      <c r="A22" s="34" t="s">
        <v>65</v>
      </c>
      <c r="B22" s="35" t="s">
        <v>192</v>
      </c>
      <c r="C22" s="58" t="s">
        <v>284</v>
      </c>
      <c r="D22" s="59"/>
      <c r="E22" s="57">
        <v>784000</v>
      </c>
      <c r="F22" s="36">
        <f>196000+211000</f>
        <v>407000</v>
      </c>
      <c r="G22" s="36">
        <v>272166</v>
      </c>
      <c r="H22" s="36"/>
      <c r="I22" s="36"/>
      <c r="J22" s="36">
        <f t="shared" si="0"/>
        <v>272166</v>
      </c>
      <c r="K22" s="36">
        <f t="shared" si="1"/>
        <v>511834</v>
      </c>
      <c r="L22" s="36">
        <f t="shared" si="2"/>
        <v>134834</v>
      </c>
    </row>
    <row r="23" spans="1:14">
      <c r="A23" s="34" t="s">
        <v>64</v>
      </c>
      <c r="B23" s="35" t="s">
        <v>193</v>
      </c>
      <c r="C23" s="58" t="s">
        <v>128</v>
      </c>
      <c r="D23" s="59"/>
      <c r="E23" s="57">
        <v>741000</v>
      </c>
      <c r="F23" s="36">
        <f>185000+190000</f>
        <v>375000</v>
      </c>
      <c r="G23" s="36">
        <v>349991.65</v>
      </c>
      <c r="H23" s="36"/>
      <c r="I23" s="36"/>
      <c r="J23" s="36">
        <f t="shared" si="0"/>
        <v>349991.65</v>
      </c>
      <c r="K23" s="36">
        <f t="shared" si="1"/>
        <v>391008.35</v>
      </c>
      <c r="L23" s="36">
        <f t="shared" si="2"/>
        <v>25008.349999999977</v>
      </c>
    </row>
    <row r="24" spans="1:14">
      <c r="A24" s="34" t="s">
        <v>65</v>
      </c>
      <c r="B24" s="35" t="s">
        <v>194</v>
      </c>
      <c r="C24" s="58" t="s">
        <v>129</v>
      </c>
      <c r="D24" s="59"/>
      <c r="E24" s="57">
        <v>224030</v>
      </c>
      <c r="F24" s="36">
        <f>56000+57000</f>
        <v>113000</v>
      </c>
      <c r="G24" s="36">
        <v>80211</v>
      </c>
      <c r="H24" s="36"/>
      <c r="I24" s="36"/>
      <c r="J24" s="36">
        <f t="shared" si="0"/>
        <v>80211</v>
      </c>
      <c r="K24" s="36">
        <f t="shared" si="1"/>
        <v>143819</v>
      </c>
      <c r="L24" s="36">
        <f t="shared" si="2"/>
        <v>32789</v>
      </c>
      <c r="N24" t="s">
        <v>303</v>
      </c>
    </row>
    <row r="25" spans="1:14">
      <c r="A25" s="34" t="s">
        <v>64</v>
      </c>
      <c r="B25" s="35" t="s">
        <v>195</v>
      </c>
      <c r="C25" s="58" t="s">
        <v>126</v>
      </c>
      <c r="D25" s="59"/>
      <c r="E25" s="57">
        <v>366455</v>
      </c>
      <c r="F25" s="36">
        <v>206238</v>
      </c>
      <c r="G25" s="36">
        <v>124234.42</v>
      </c>
      <c r="H25" s="36"/>
      <c r="I25" s="36"/>
      <c r="J25" s="36">
        <f t="shared" si="0"/>
        <v>124234.42</v>
      </c>
      <c r="K25" s="36">
        <f t="shared" si="1"/>
        <v>242220.58000000002</v>
      </c>
      <c r="L25" s="36">
        <f t="shared" si="2"/>
        <v>82003.58</v>
      </c>
    </row>
    <row r="26" spans="1:14">
      <c r="A26" s="34" t="s">
        <v>65</v>
      </c>
      <c r="B26" s="35" t="s">
        <v>196</v>
      </c>
      <c r="C26" s="58" t="s">
        <v>127</v>
      </c>
      <c r="D26" s="59"/>
      <c r="E26" s="57">
        <v>110729</v>
      </c>
      <c r="F26" s="36">
        <v>61984</v>
      </c>
      <c r="G26" s="36">
        <v>33802</v>
      </c>
      <c r="H26" s="36"/>
      <c r="I26" s="36"/>
      <c r="J26" s="36">
        <f t="shared" si="0"/>
        <v>33802</v>
      </c>
      <c r="K26" s="36">
        <f t="shared" si="1"/>
        <v>76927</v>
      </c>
      <c r="L26" s="36">
        <f t="shared" si="2"/>
        <v>28182</v>
      </c>
    </row>
    <row r="27" spans="1:14">
      <c r="A27" s="34" t="s">
        <v>68</v>
      </c>
      <c r="B27" s="35" t="s">
        <v>197</v>
      </c>
      <c r="C27" s="58" t="s">
        <v>327</v>
      </c>
      <c r="D27" s="59"/>
      <c r="E27" s="57">
        <v>1000</v>
      </c>
      <c r="F27" s="36">
        <v>1000</v>
      </c>
      <c r="G27" s="36">
        <v>0</v>
      </c>
      <c r="H27" s="36"/>
      <c r="I27" s="36"/>
      <c r="J27" s="36">
        <f t="shared" si="0"/>
        <v>0</v>
      </c>
      <c r="K27" s="36">
        <f t="shared" si="1"/>
        <v>1000</v>
      </c>
      <c r="L27" s="36">
        <f t="shared" si="2"/>
        <v>1000</v>
      </c>
    </row>
    <row r="28" spans="1:14">
      <c r="A28" s="34" t="s">
        <v>69</v>
      </c>
      <c r="B28" s="35" t="s">
        <v>198</v>
      </c>
      <c r="C28" s="58" t="s">
        <v>131</v>
      </c>
      <c r="D28" s="59"/>
      <c r="E28" s="57">
        <v>200</v>
      </c>
      <c r="F28" s="36">
        <v>0</v>
      </c>
      <c r="G28" s="56"/>
      <c r="H28" s="36"/>
      <c r="I28" s="36"/>
      <c r="J28" s="36">
        <f t="shared" si="0"/>
        <v>0</v>
      </c>
      <c r="K28" s="36">
        <f t="shared" si="1"/>
        <v>200</v>
      </c>
      <c r="L28" s="36">
        <f t="shared" si="2"/>
        <v>0</v>
      </c>
    </row>
    <row r="29" spans="1:14">
      <c r="A29" s="34" t="s">
        <v>73</v>
      </c>
      <c r="B29" s="35" t="s">
        <v>199</v>
      </c>
      <c r="C29" s="58" t="s">
        <v>130</v>
      </c>
      <c r="D29" s="59"/>
      <c r="E29" s="57">
        <v>1000</v>
      </c>
      <c r="F29" s="36">
        <v>1000</v>
      </c>
      <c r="G29" s="36"/>
      <c r="H29" s="36"/>
      <c r="I29" s="36"/>
      <c r="J29" s="36">
        <f t="shared" si="0"/>
        <v>0</v>
      </c>
      <c r="K29" s="36">
        <f t="shared" si="1"/>
        <v>1000</v>
      </c>
      <c r="L29" s="36">
        <f t="shared" si="2"/>
        <v>1000</v>
      </c>
    </row>
    <row r="30" spans="1:14">
      <c r="A30" s="34" t="s">
        <v>72</v>
      </c>
      <c r="B30" s="35" t="s">
        <v>200</v>
      </c>
      <c r="C30" s="58" t="s">
        <v>254</v>
      </c>
      <c r="D30" s="59"/>
      <c r="E30" s="57">
        <v>33000</v>
      </c>
      <c r="F30" s="36">
        <v>33000</v>
      </c>
      <c r="G30" s="36">
        <v>17060</v>
      </c>
      <c r="H30" s="36"/>
      <c r="I30" s="36"/>
      <c r="J30" s="36">
        <f t="shared" si="0"/>
        <v>17060</v>
      </c>
      <c r="K30" s="36">
        <f t="shared" si="1"/>
        <v>15940</v>
      </c>
      <c r="L30" s="36">
        <f t="shared" si="2"/>
        <v>15940</v>
      </c>
    </row>
    <row r="31" spans="1:14">
      <c r="A31" s="34" t="s">
        <v>66</v>
      </c>
      <c r="B31" s="35" t="s">
        <v>201</v>
      </c>
      <c r="C31" s="58" t="s">
        <v>132</v>
      </c>
      <c r="D31" s="59"/>
      <c r="E31" s="57">
        <v>71000</v>
      </c>
      <c r="F31" s="36">
        <v>71000</v>
      </c>
      <c r="G31" s="36">
        <v>19858.43</v>
      </c>
      <c r="H31" s="36"/>
      <c r="I31" s="36"/>
      <c r="J31" s="36">
        <f t="shared" si="0"/>
        <v>19858.43</v>
      </c>
      <c r="K31" s="36">
        <f t="shared" si="1"/>
        <v>51141.57</v>
      </c>
      <c r="L31" s="36">
        <f t="shared" si="2"/>
        <v>51141.57</v>
      </c>
    </row>
    <row r="32" spans="1:14">
      <c r="A32" s="34" t="s">
        <v>67</v>
      </c>
      <c r="B32" s="35" t="s">
        <v>202</v>
      </c>
      <c r="C32" s="58" t="s">
        <v>255</v>
      </c>
      <c r="D32" s="59"/>
      <c r="E32" s="57">
        <v>290000</v>
      </c>
      <c r="F32" s="36">
        <v>290000</v>
      </c>
      <c r="G32" s="36">
        <v>132777.31</v>
      </c>
      <c r="H32" s="36"/>
      <c r="I32" s="36"/>
      <c r="J32" s="36">
        <f t="shared" si="0"/>
        <v>132777.31</v>
      </c>
      <c r="K32" s="36">
        <f t="shared" si="1"/>
        <v>157222.69</v>
      </c>
      <c r="L32" s="36">
        <f t="shared" si="2"/>
        <v>157222.69</v>
      </c>
    </row>
    <row r="33" spans="1:12">
      <c r="A33" s="34" t="s">
        <v>68</v>
      </c>
      <c r="B33" s="35" t="s">
        <v>203</v>
      </c>
      <c r="C33" s="58" t="s">
        <v>257</v>
      </c>
      <c r="D33" s="59"/>
      <c r="E33" s="57">
        <v>130000</v>
      </c>
      <c r="F33" s="36">
        <v>130000</v>
      </c>
      <c r="G33" s="36">
        <v>9593.2000000000007</v>
      </c>
      <c r="H33" s="36"/>
      <c r="I33" s="36"/>
      <c r="J33" s="36">
        <f t="shared" si="0"/>
        <v>9593.2000000000007</v>
      </c>
      <c r="K33" s="36">
        <f t="shared" si="1"/>
        <v>120406.8</v>
      </c>
      <c r="L33" s="36">
        <f t="shared" si="2"/>
        <v>120406.8</v>
      </c>
    </row>
    <row r="34" spans="1:12">
      <c r="A34" s="34" t="s">
        <v>69</v>
      </c>
      <c r="B34" s="35" t="s">
        <v>204</v>
      </c>
      <c r="C34" s="58" t="s">
        <v>256</v>
      </c>
      <c r="D34" s="59"/>
      <c r="E34" s="57">
        <v>1000000</v>
      </c>
      <c r="F34" s="36">
        <v>500000</v>
      </c>
      <c r="G34" s="36">
        <v>321010</v>
      </c>
      <c r="H34" s="36"/>
      <c r="I34" s="36"/>
      <c r="J34" s="36">
        <f t="shared" si="0"/>
        <v>321010</v>
      </c>
      <c r="K34" s="36">
        <f t="shared" si="1"/>
        <v>678990</v>
      </c>
      <c r="L34" s="36">
        <f t="shared" si="2"/>
        <v>178990</v>
      </c>
    </row>
    <row r="35" spans="1:12">
      <c r="A35" s="34" t="s">
        <v>71</v>
      </c>
      <c r="B35" s="35" t="s">
        <v>205</v>
      </c>
      <c r="C35" s="58" t="s">
        <v>258</v>
      </c>
      <c r="D35" s="59"/>
      <c r="E35" s="57">
        <v>100000</v>
      </c>
      <c r="F35" s="36">
        <v>100000</v>
      </c>
      <c r="G35" s="36"/>
      <c r="H35" s="36"/>
      <c r="I35" s="36"/>
      <c r="J35" s="36">
        <f t="shared" si="0"/>
        <v>0</v>
      </c>
      <c r="K35" s="36">
        <f t="shared" si="1"/>
        <v>100000</v>
      </c>
      <c r="L35" s="36">
        <f t="shared" si="2"/>
        <v>100000</v>
      </c>
    </row>
    <row r="36" spans="1:12">
      <c r="A36" s="34" t="s">
        <v>72</v>
      </c>
      <c r="B36" s="35" t="s">
        <v>206</v>
      </c>
      <c r="C36" s="58" t="s">
        <v>328</v>
      </c>
      <c r="D36" s="59"/>
      <c r="E36" s="57">
        <v>11000</v>
      </c>
      <c r="F36" s="36">
        <v>11000</v>
      </c>
      <c r="G36" s="36"/>
      <c r="H36" s="36"/>
      <c r="I36" s="36"/>
      <c r="J36" s="36"/>
      <c r="K36" s="36">
        <f t="shared" si="1"/>
        <v>11000</v>
      </c>
      <c r="L36" s="36">
        <f t="shared" si="2"/>
        <v>11000</v>
      </c>
    </row>
    <row r="37" spans="1:12" ht="22.5">
      <c r="A37" s="34" t="s">
        <v>70</v>
      </c>
      <c r="B37" s="35" t="s">
        <v>207</v>
      </c>
      <c r="C37" s="58" t="s">
        <v>269</v>
      </c>
      <c r="D37" s="59"/>
      <c r="E37" s="57">
        <v>48400</v>
      </c>
      <c r="F37" s="36">
        <v>48400</v>
      </c>
      <c r="G37" s="36">
        <v>48400</v>
      </c>
      <c r="H37" s="36"/>
      <c r="I37" s="36"/>
      <c r="J37" s="36">
        <f t="shared" si="0"/>
        <v>48400</v>
      </c>
      <c r="K37" s="36">
        <f t="shared" si="1"/>
        <v>0</v>
      </c>
      <c r="L37" s="36">
        <f t="shared" si="2"/>
        <v>0</v>
      </c>
    </row>
    <row r="38" spans="1:12" ht="22.5">
      <c r="A38" s="34" t="s">
        <v>70</v>
      </c>
      <c r="B38" s="35" t="s">
        <v>208</v>
      </c>
      <c r="C38" s="58" t="s">
        <v>268</v>
      </c>
      <c r="D38" s="59"/>
      <c r="E38" s="57">
        <v>451970</v>
      </c>
      <c r="F38" s="36">
        <f>113000+113000</f>
        <v>226000</v>
      </c>
      <c r="G38" s="36">
        <v>113000</v>
      </c>
      <c r="H38" s="36"/>
      <c r="I38" s="36"/>
      <c r="J38" s="36">
        <f t="shared" si="0"/>
        <v>113000</v>
      </c>
      <c r="K38" s="36">
        <f t="shared" si="1"/>
        <v>338970</v>
      </c>
      <c r="L38" s="36">
        <f t="shared" si="2"/>
        <v>113000</v>
      </c>
    </row>
    <row r="39" spans="1:12" ht="22.5">
      <c r="A39" s="34" t="s">
        <v>70</v>
      </c>
      <c r="B39" s="35" t="s">
        <v>209</v>
      </c>
      <c r="C39" s="58" t="s">
        <v>268</v>
      </c>
      <c r="D39" s="59"/>
      <c r="E39" s="57">
        <v>675767.23</v>
      </c>
      <c r="F39" s="36">
        <v>675767.23</v>
      </c>
      <c r="G39" s="36"/>
      <c r="H39" s="36"/>
      <c r="I39" s="36"/>
      <c r="J39" s="36"/>
      <c r="K39" s="36"/>
      <c r="L39" s="36"/>
    </row>
    <row r="40" spans="1:12">
      <c r="A40" s="34" t="s">
        <v>72</v>
      </c>
      <c r="B40" s="35" t="s">
        <v>210</v>
      </c>
      <c r="C40" s="58" t="s">
        <v>259</v>
      </c>
      <c r="D40" s="59"/>
      <c r="E40" s="57">
        <v>795500</v>
      </c>
      <c r="F40" s="36">
        <v>795500</v>
      </c>
      <c r="G40" s="36">
        <v>56120</v>
      </c>
      <c r="H40" s="36"/>
      <c r="I40" s="36"/>
      <c r="J40" s="36">
        <f t="shared" si="0"/>
        <v>56120</v>
      </c>
      <c r="K40" s="36">
        <f t="shared" si="1"/>
        <v>739380</v>
      </c>
      <c r="L40" s="36">
        <f t="shared" si="2"/>
        <v>739380</v>
      </c>
    </row>
    <row r="41" spans="1:12">
      <c r="A41" s="34" t="s">
        <v>73</v>
      </c>
      <c r="B41" s="35" t="s">
        <v>211</v>
      </c>
      <c r="C41" s="58" t="s">
        <v>260</v>
      </c>
      <c r="D41" s="59"/>
      <c r="E41" s="57">
        <v>200000</v>
      </c>
      <c r="F41" s="36">
        <v>150000</v>
      </c>
      <c r="G41" s="36">
        <v>87561.74</v>
      </c>
      <c r="H41" s="36"/>
      <c r="I41" s="36"/>
      <c r="J41" s="36">
        <f t="shared" si="0"/>
        <v>87561.74</v>
      </c>
      <c r="K41" s="36">
        <f t="shared" si="1"/>
        <v>112438.26</v>
      </c>
      <c r="L41" s="36">
        <f t="shared" si="2"/>
        <v>62438.259999999995</v>
      </c>
    </row>
    <row r="42" spans="1:12">
      <c r="A42" s="34" t="s">
        <v>71</v>
      </c>
      <c r="B42" s="35" t="s">
        <v>212</v>
      </c>
      <c r="C42" s="58" t="s">
        <v>266</v>
      </c>
      <c r="D42" s="59"/>
      <c r="E42" s="57">
        <v>450000</v>
      </c>
      <c r="F42" s="36">
        <v>450000</v>
      </c>
      <c r="G42" s="36"/>
      <c r="H42" s="36"/>
      <c r="I42" s="36"/>
      <c r="J42" s="36">
        <f t="shared" si="0"/>
        <v>0</v>
      </c>
      <c r="K42" s="36">
        <f t="shared" si="1"/>
        <v>450000</v>
      </c>
      <c r="L42" s="36">
        <f t="shared" si="2"/>
        <v>450000</v>
      </c>
    </row>
    <row r="43" spans="1:12">
      <c r="A43" s="34" t="s">
        <v>71</v>
      </c>
      <c r="B43" s="35" t="s">
        <v>213</v>
      </c>
      <c r="C43" s="58" t="s">
        <v>133</v>
      </c>
      <c r="D43" s="59"/>
      <c r="E43" s="57">
        <v>548000</v>
      </c>
      <c r="F43" s="36">
        <v>250000</v>
      </c>
      <c r="G43" s="36"/>
      <c r="H43" s="36"/>
      <c r="I43" s="36"/>
      <c r="J43" s="36">
        <f t="shared" si="0"/>
        <v>0</v>
      </c>
      <c r="K43" s="36">
        <f t="shared" si="1"/>
        <v>548000</v>
      </c>
      <c r="L43" s="36">
        <f t="shared" si="2"/>
        <v>250000</v>
      </c>
    </row>
    <row r="44" spans="1:12">
      <c r="A44" s="34" t="s">
        <v>71</v>
      </c>
      <c r="B44" s="35" t="s">
        <v>214</v>
      </c>
      <c r="C44" s="58" t="s">
        <v>134</v>
      </c>
      <c r="D44" s="59"/>
      <c r="E44" s="57">
        <v>100000</v>
      </c>
      <c r="F44" s="36">
        <v>50000</v>
      </c>
      <c r="G44" s="36">
        <v>2300</v>
      </c>
      <c r="H44" s="36"/>
      <c r="I44" s="36"/>
      <c r="J44" s="36">
        <f t="shared" si="0"/>
        <v>2300</v>
      </c>
      <c r="K44" s="36">
        <f t="shared" si="1"/>
        <v>97700</v>
      </c>
      <c r="L44" s="36">
        <f t="shared" si="2"/>
        <v>47700</v>
      </c>
    </row>
    <row r="45" spans="1:12">
      <c r="A45" s="34" t="s">
        <v>71</v>
      </c>
      <c r="B45" s="35" t="s">
        <v>215</v>
      </c>
      <c r="C45" s="58" t="s">
        <v>135</v>
      </c>
      <c r="D45" s="59"/>
      <c r="E45" s="57">
        <v>1500000</v>
      </c>
      <c r="F45" s="36">
        <v>1500000</v>
      </c>
      <c r="G45" s="36">
        <v>1299999.48</v>
      </c>
      <c r="H45" s="36"/>
      <c r="I45" s="36"/>
      <c r="J45" s="36">
        <f t="shared" si="0"/>
        <v>1299999.48</v>
      </c>
      <c r="K45" s="36">
        <f t="shared" si="1"/>
        <v>200000.52000000002</v>
      </c>
      <c r="L45" s="36">
        <f t="shared" si="2"/>
        <v>200000.52000000002</v>
      </c>
    </row>
    <row r="46" spans="1:12">
      <c r="A46" s="34" t="s">
        <v>71</v>
      </c>
      <c r="B46" s="35" t="s">
        <v>216</v>
      </c>
      <c r="C46" s="58" t="s">
        <v>136</v>
      </c>
      <c r="D46" s="59"/>
      <c r="E46" s="57">
        <v>100000</v>
      </c>
      <c r="F46" s="36">
        <v>50000</v>
      </c>
      <c r="G46" s="36"/>
      <c r="H46" s="36"/>
      <c r="I46" s="36"/>
      <c r="J46" s="36">
        <f t="shared" si="0"/>
        <v>0</v>
      </c>
      <c r="K46" s="36">
        <f t="shared" si="1"/>
        <v>100000</v>
      </c>
      <c r="L46" s="36">
        <f t="shared" si="2"/>
        <v>50000</v>
      </c>
    </row>
    <row r="47" spans="1:12">
      <c r="A47" s="34" t="s">
        <v>68</v>
      </c>
      <c r="B47" s="35" t="s">
        <v>217</v>
      </c>
      <c r="C47" s="58" t="s">
        <v>310</v>
      </c>
      <c r="D47" s="59"/>
      <c r="E47" s="57">
        <v>100000</v>
      </c>
      <c r="F47" s="36">
        <v>100000</v>
      </c>
      <c r="G47" s="36">
        <v>99999.26</v>
      </c>
      <c r="H47" s="36"/>
      <c r="I47" s="36"/>
      <c r="J47" s="36"/>
      <c r="K47" s="36">
        <f t="shared" si="1"/>
        <v>0.74000000000523869</v>
      </c>
      <c r="L47" s="36">
        <f t="shared" si="2"/>
        <v>0.74000000000523869</v>
      </c>
    </row>
    <row r="48" spans="1:12">
      <c r="A48" s="34" t="s">
        <v>64</v>
      </c>
      <c r="B48" s="35" t="s">
        <v>218</v>
      </c>
      <c r="C48" s="58" t="s">
        <v>137</v>
      </c>
      <c r="D48" s="59"/>
      <c r="E48" s="57">
        <v>1520740</v>
      </c>
      <c r="F48" s="36">
        <f>386970+386970</f>
        <v>773940</v>
      </c>
      <c r="G48" s="36">
        <v>650584.61</v>
      </c>
      <c r="H48" s="36"/>
      <c r="I48" s="36"/>
      <c r="J48" s="36">
        <f t="shared" si="0"/>
        <v>650584.61</v>
      </c>
      <c r="K48" s="36">
        <f t="shared" si="1"/>
        <v>870155.39</v>
      </c>
      <c r="L48" s="36">
        <f t="shared" si="2"/>
        <v>123355.39000000001</v>
      </c>
    </row>
    <row r="49" spans="1:12">
      <c r="A49" s="34" t="s">
        <v>65</v>
      </c>
      <c r="B49" s="35" t="s">
        <v>219</v>
      </c>
      <c r="C49" s="58" t="s">
        <v>138</v>
      </c>
      <c r="D49" s="59"/>
      <c r="E49" s="57">
        <v>459270</v>
      </c>
      <c r="F49" s="36">
        <f>116860+116860</f>
        <v>233720</v>
      </c>
      <c r="G49" s="36">
        <v>179563.39</v>
      </c>
      <c r="H49" s="36"/>
      <c r="I49" s="36"/>
      <c r="J49" s="36">
        <f t="shared" si="0"/>
        <v>179563.39</v>
      </c>
      <c r="K49" s="36">
        <f t="shared" si="1"/>
        <v>279706.61</v>
      </c>
      <c r="L49" s="36">
        <f t="shared" si="2"/>
        <v>54156.609999999986</v>
      </c>
    </row>
    <row r="50" spans="1:12">
      <c r="A50" s="34" t="s">
        <v>66</v>
      </c>
      <c r="B50" s="35" t="s">
        <v>220</v>
      </c>
      <c r="C50" s="58" t="s">
        <v>172</v>
      </c>
      <c r="D50" s="59"/>
      <c r="E50" s="57">
        <v>52000</v>
      </c>
      <c r="F50" s="36">
        <v>52000</v>
      </c>
      <c r="G50" s="36">
        <v>18208.669999999998</v>
      </c>
      <c r="H50" s="36"/>
      <c r="I50" s="36"/>
      <c r="J50" s="36">
        <f t="shared" si="0"/>
        <v>18208.669999999998</v>
      </c>
      <c r="K50" s="36">
        <f t="shared" si="1"/>
        <v>33791.33</v>
      </c>
      <c r="L50" s="36">
        <f t="shared" si="2"/>
        <v>33791.33</v>
      </c>
    </row>
    <row r="51" spans="1:12">
      <c r="A51" s="34" t="s">
        <v>67</v>
      </c>
      <c r="B51" s="35" t="s">
        <v>221</v>
      </c>
      <c r="C51" s="58" t="s">
        <v>285</v>
      </c>
      <c r="D51" s="59"/>
      <c r="E51" s="57">
        <v>182400</v>
      </c>
      <c r="F51" s="36">
        <v>182400</v>
      </c>
      <c r="G51" s="36">
        <v>25067.01</v>
      </c>
      <c r="H51" s="36"/>
      <c r="I51" s="36"/>
      <c r="J51" s="36">
        <f t="shared" si="0"/>
        <v>25067.01</v>
      </c>
      <c r="K51" s="36">
        <f t="shared" si="1"/>
        <v>157332.99</v>
      </c>
      <c r="L51" s="36">
        <f t="shared" si="2"/>
        <v>157332.99</v>
      </c>
    </row>
    <row r="52" spans="1:12">
      <c r="A52" s="34" t="s">
        <v>69</v>
      </c>
      <c r="B52" s="35" t="s">
        <v>222</v>
      </c>
      <c r="C52" s="58" t="s">
        <v>173</v>
      </c>
      <c r="D52" s="59"/>
      <c r="E52" s="57">
        <v>168000</v>
      </c>
      <c r="F52" s="36">
        <f>56000+56000</f>
        <v>112000</v>
      </c>
      <c r="G52" s="36">
        <v>53285.73</v>
      </c>
      <c r="H52" s="36"/>
      <c r="I52" s="36"/>
      <c r="J52" s="36">
        <f t="shared" si="0"/>
        <v>53285.73</v>
      </c>
      <c r="K52" s="36">
        <f t="shared" si="1"/>
        <v>114714.26999999999</v>
      </c>
      <c r="L52" s="36">
        <f t="shared" si="2"/>
        <v>58714.27</v>
      </c>
    </row>
    <row r="53" spans="1:12">
      <c r="A53" s="34" t="s">
        <v>68</v>
      </c>
      <c r="B53" s="35" t="s">
        <v>223</v>
      </c>
      <c r="C53" s="58" t="s">
        <v>139</v>
      </c>
      <c r="D53" s="59"/>
      <c r="E53" s="57">
        <v>200000</v>
      </c>
      <c r="F53" s="36">
        <f>56800+56800</f>
        <v>113600</v>
      </c>
      <c r="G53" s="36">
        <v>84000.45</v>
      </c>
      <c r="H53" s="36"/>
      <c r="I53" s="36"/>
      <c r="J53" s="36">
        <f t="shared" si="0"/>
        <v>84000.45</v>
      </c>
      <c r="K53" s="36">
        <f t="shared" si="1"/>
        <v>115999.55</v>
      </c>
      <c r="L53" s="36">
        <f t="shared" si="2"/>
        <v>29599.550000000003</v>
      </c>
    </row>
    <row r="54" spans="1:12">
      <c r="A54" s="34" t="s">
        <v>69</v>
      </c>
      <c r="B54" s="35" t="s">
        <v>224</v>
      </c>
      <c r="C54" s="58" t="s">
        <v>140</v>
      </c>
      <c r="D54" s="59"/>
      <c r="E54" s="57">
        <v>1351790</v>
      </c>
      <c r="F54" s="36">
        <f>720000+362990</f>
        <v>1082990</v>
      </c>
      <c r="G54" s="36">
        <v>468759.07</v>
      </c>
      <c r="H54" s="36"/>
      <c r="I54" s="36"/>
      <c r="J54" s="36">
        <f t="shared" si="0"/>
        <v>468759.07</v>
      </c>
      <c r="K54" s="36">
        <f t="shared" si="1"/>
        <v>883030.92999999993</v>
      </c>
      <c r="L54" s="36">
        <f t="shared" si="2"/>
        <v>614230.92999999993</v>
      </c>
    </row>
    <row r="55" spans="1:12">
      <c r="A55" s="34" t="s">
        <v>71</v>
      </c>
      <c r="B55" s="35" t="s">
        <v>225</v>
      </c>
      <c r="C55" s="58" t="s">
        <v>141</v>
      </c>
      <c r="D55" s="59"/>
      <c r="E55" s="57">
        <v>2000</v>
      </c>
      <c r="F55" s="36">
        <v>2000</v>
      </c>
      <c r="G55" s="36"/>
      <c r="H55" s="36"/>
      <c r="I55" s="36"/>
      <c r="J55" s="36">
        <f t="shared" si="0"/>
        <v>0</v>
      </c>
      <c r="K55" s="36">
        <f t="shared" si="1"/>
        <v>2000</v>
      </c>
      <c r="L55" s="36">
        <f t="shared" si="2"/>
        <v>2000</v>
      </c>
    </row>
    <row r="56" spans="1:12">
      <c r="A56" s="34" t="s">
        <v>72</v>
      </c>
      <c r="B56" s="35" t="s">
        <v>226</v>
      </c>
      <c r="C56" s="58" t="s">
        <v>142</v>
      </c>
      <c r="D56" s="59"/>
      <c r="E56" s="57">
        <v>15000</v>
      </c>
      <c r="F56" s="36">
        <v>15000</v>
      </c>
      <c r="G56" s="36"/>
      <c r="H56" s="36"/>
      <c r="I56" s="36"/>
      <c r="J56" s="36">
        <f t="shared" si="0"/>
        <v>0</v>
      </c>
      <c r="K56" s="36">
        <f t="shared" si="1"/>
        <v>15000</v>
      </c>
      <c r="L56" s="36">
        <f t="shared" si="2"/>
        <v>15000</v>
      </c>
    </row>
    <row r="57" spans="1:12">
      <c r="A57" s="34" t="s">
        <v>73</v>
      </c>
      <c r="B57" s="35" t="s">
        <v>227</v>
      </c>
      <c r="C57" s="58" t="s">
        <v>143</v>
      </c>
      <c r="D57" s="59"/>
      <c r="E57" s="57">
        <v>140000</v>
      </c>
      <c r="F57" s="36">
        <v>100000</v>
      </c>
      <c r="G57" s="36">
        <v>40369.78</v>
      </c>
      <c r="H57" s="36"/>
      <c r="I57" s="36"/>
      <c r="J57" s="36">
        <f t="shared" si="0"/>
        <v>40369.78</v>
      </c>
      <c r="K57" s="36">
        <f t="shared" si="1"/>
        <v>99630.22</v>
      </c>
      <c r="L57" s="36">
        <f t="shared" si="2"/>
        <v>59630.22</v>
      </c>
    </row>
    <row r="58" spans="1:12">
      <c r="A58" s="34" t="s">
        <v>64</v>
      </c>
      <c r="B58" s="35" t="s">
        <v>228</v>
      </c>
      <c r="C58" s="58" t="s">
        <v>144</v>
      </c>
      <c r="D58" s="59"/>
      <c r="E58" s="57">
        <v>157963</v>
      </c>
      <c r="F58" s="36">
        <v>90000</v>
      </c>
      <c r="G58" s="36">
        <v>52000</v>
      </c>
      <c r="H58" s="36"/>
      <c r="I58" s="36"/>
      <c r="J58" s="36">
        <f t="shared" si="0"/>
        <v>52000</v>
      </c>
      <c r="K58" s="36">
        <f t="shared" si="1"/>
        <v>105963</v>
      </c>
      <c r="L58" s="36">
        <f t="shared" si="2"/>
        <v>38000</v>
      </c>
    </row>
    <row r="59" spans="1:12">
      <c r="A59" s="34" t="s">
        <v>65</v>
      </c>
      <c r="B59" s="35" t="s">
        <v>229</v>
      </c>
      <c r="C59" s="58" t="s">
        <v>145</v>
      </c>
      <c r="D59" s="59"/>
      <c r="E59" s="57">
        <v>47704</v>
      </c>
      <c r="F59" s="36">
        <v>27000</v>
      </c>
      <c r="G59" s="36">
        <v>15102</v>
      </c>
      <c r="H59" s="36"/>
      <c r="I59" s="36"/>
      <c r="J59" s="36">
        <f t="shared" si="0"/>
        <v>15102</v>
      </c>
      <c r="K59" s="36">
        <f t="shared" si="1"/>
        <v>32602</v>
      </c>
      <c r="L59" s="36">
        <f t="shared" si="2"/>
        <v>11898</v>
      </c>
    </row>
    <row r="60" spans="1:12">
      <c r="A60" s="34" t="s">
        <v>69</v>
      </c>
      <c r="B60" s="35" t="s">
        <v>230</v>
      </c>
      <c r="C60" s="58" t="s">
        <v>146</v>
      </c>
      <c r="D60" s="59"/>
      <c r="E60" s="57">
        <v>300000</v>
      </c>
      <c r="F60" s="36">
        <v>300000</v>
      </c>
      <c r="G60" s="36"/>
      <c r="H60" s="36"/>
      <c r="I60" s="36"/>
      <c r="J60" s="36">
        <f t="shared" si="0"/>
        <v>0</v>
      </c>
      <c r="K60" s="36">
        <f t="shared" si="1"/>
        <v>300000</v>
      </c>
      <c r="L60" s="36">
        <f t="shared" si="2"/>
        <v>300000</v>
      </c>
    </row>
    <row r="61" spans="1:12">
      <c r="A61" s="34" t="s">
        <v>69</v>
      </c>
      <c r="B61" s="35" t="s">
        <v>231</v>
      </c>
      <c r="C61" s="58" t="s">
        <v>286</v>
      </c>
      <c r="D61" s="59"/>
      <c r="E61" s="57">
        <v>42000</v>
      </c>
      <c r="F61" s="36">
        <v>42000</v>
      </c>
      <c r="G61" s="36"/>
      <c r="H61" s="36"/>
      <c r="I61" s="36"/>
      <c r="J61" s="36">
        <f t="shared" si="0"/>
        <v>0</v>
      </c>
      <c r="K61" s="36">
        <f t="shared" si="1"/>
        <v>42000</v>
      </c>
      <c r="L61" s="36">
        <f t="shared" si="2"/>
        <v>42000</v>
      </c>
    </row>
    <row r="62" spans="1:12">
      <c r="A62" s="34" t="s">
        <v>72</v>
      </c>
      <c r="B62" s="35" t="s">
        <v>232</v>
      </c>
      <c r="C62" s="58" t="s">
        <v>287</v>
      </c>
      <c r="D62" s="59"/>
      <c r="E62" s="57">
        <v>360000</v>
      </c>
      <c r="F62" s="36">
        <v>360000</v>
      </c>
      <c r="G62" s="36">
        <v>58960</v>
      </c>
      <c r="H62" s="36"/>
      <c r="I62" s="36"/>
      <c r="J62" s="36"/>
      <c r="K62" s="36">
        <f t="shared" si="1"/>
        <v>301040</v>
      </c>
      <c r="L62" s="36">
        <f t="shared" si="2"/>
        <v>301040</v>
      </c>
    </row>
    <row r="63" spans="1:12">
      <c r="A63" s="34" t="s">
        <v>69</v>
      </c>
      <c r="B63" s="35" t="s">
        <v>233</v>
      </c>
      <c r="C63" s="58" t="s">
        <v>147</v>
      </c>
      <c r="D63" s="59"/>
      <c r="E63" s="57">
        <v>10000</v>
      </c>
      <c r="F63" s="36">
        <v>10000</v>
      </c>
      <c r="G63" s="36"/>
      <c r="H63" s="36"/>
      <c r="I63" s="36"/>
      <c r="J63" s="36">
        <f t="shared" si="0"/>
        <v>0</v>
      </c>
      <c r="K63" s="36">
        <f t="shared" si="1"/>
        <v>10000</v>
      </c>
      <c r="L63" s="36">
        <f t="shared" si="2"/>
        <v>10000</v>
      </c>
    </row>
    <row r="64" spans="1:12">
      <c r="A64" s="34" t="s">
        <v>68</v>
      </c>
      <c r="B64" s="35" t="s">
        <v>333</v>
      </c>
      <c r="C64" s="58" t="s">
        <v>148</v>
      </c>
      <c r="D64" s="59"/>
      <c r="E64" s="57">
        <v>300007.02</v>
      </c>
      <c r="F64" s="36">
        <v>300007.02</v>
      </c>
      <c r="G64" s="36"/>
      <c r="H64" s="36"/>
      <c r="I64" s="36"/>
      <c r="J64" s="36">
        <f t="shared" si="0"/>
        <v>0</v>
      </c>
      <c r="K64" s="36">
        <f t="shared" si="1"/>
        <v>300007.02</v>
      </c>
      <c r="L64" s="36">
        <f t="shared" si="2"/>
        <v>300007.02</v>
      </c>
    </row>
    <row r="65" spans="1:12">
      <c r="A65" s="34" t="s">
        <v>68</v>
      </c>
      <c r="B65" s="35" t="s">
        <v>234</v>
      </c>
      <c r="C65" s="58" t="s">
        <v>155</v>
      </c>
      <c r="D65" s="59"/>
      <c r="E65" s="57">
        <v>6025644.75</v>
      </c>
      <c r="F65" s="36">
        <v>6025644.75</v>
      </c>
      <c r="G65" s="36">
        <v>2175007.02</v>
      </c>
      <c r="H65" s="36"/>
      <c r="I65" s="36"/>
      <c r="J65" s="36">
        <f t="shared" si="0"/>
        <v>2175007.02</v>
      </c>
      <c r="K65" s="36">
        <f t="shared" si="1"/>
        <v>3850637.73</v>
      </c>
      <c r="L65" s="36">
        <f t="shared" si="2"/>
        <v>3850637.73</v>
      </c>
    </row>
    <row r="66" spans="1:12">
      <c r="A66" s="34" t="s">
        <v>72</v>
      </c>
      <c r="B66" s="35" t="s">
        <v>235</v>
      </c>
      <c r="C66" s="58" t="s">
        <v>311</v>
      </c>
      <c r="D66" s="59"/>
      <c r="E66" s="57">
        <v>100000</v>
      </c>
      <c r="F66" s="36">
        <v>100000</v>
      </c>
      <c r="G66" s="36"/>
      <c r="H66" s="36"/>
      <c r="I66" s="36"/>
      <c r="J66" s="36"/>
      <c r="K66" s="36"/>
      <c r="L66" s="36"/>
    </row>
    <row r="67" spans="1:12">
      <c r="A67" s="34" t="s">
        <v>68</v>
      </c>
      <c r="B67" s="35" t="s">
        <v>236</v>
      </c>
      <c r="C67" s="58" t="s">
        <v>329</v>
      </c>
      <c r="D67" s="59"/>
      <c r="E67" s="57">
        <v>1356537</v>
      </c>
      <c r="F67" s="36">
        <v>1356537</v>
      </c>
      <c r="G67" s="36"/>
      <c r="H67" s="36"/>
      <c r="I67" s="36"/>
      <c r="J67" s="36"/>
      <c r="K67" s="36"/>
      <c r="L67" s="36"/>
    </row>
    <row r="68" spans="1:12">
      <c r="A68" s="34" t="s">
        <v>69</v>
      </c>
      <c r="B68" s="35" t="s">
        <v>237</v>
      </c>
      <c r="C68" s="58" t="s">
        <v>156</v>
      </c>
      <c r="D68" s="59"/>
      <c r="E68" s="57">
        <v>4361000</v>
      </c>
      <c r="F68" s="36">
        <v>4361000</v>
      </c>
      <c r="G68" s="36">
        <v>575051.4</v>
      </c>
      <c r="H68" s="36"/>
      <c r="I68" s="36"/>
      <c r="J68" s="36">
        <f t="shared" si="0"/>
        <v>575051.4</v>
      </c>
      <c r="K68" s="36">
        <f t="shared" si="1"/>
        <v>3785948.6</v>
      </c>
      <c r="L68" s="36">
        <f t="shared" si="2"/>
        <v>3785948.6</v>
      </c>
    </row>
    <row r="69" spans="1:12">
      <c r="A69" s="34" t="s">
        <v>69</v>
      </c>
      <c r="B69" s="35" t="s">
        <v>238</v>
      </c>
      <c r="C69" s="58" t="s">
        <v>157</v>
      </c>
      <c r="D69" s="59"/>
      <c r="E69" s="57">
        <v>300000</v>
      </c>
      <c r="F69" s="36">
        <v>300000</v>
      </c>
      <c r="G69" s="36">
        <v>227358</v>
      </c>
      <c r="H69" s="36"/>
      <c r="I69" s="36"/>
      <c r="J69" s="36">
        <f t="shared" si="0"/>
        <v>227358</v>
      </c>
      <c r="K69" s="36">
        <f t="shared" si="1"/>
        <v>72642</v>
      </c>
      <c r="L69" s="36">
        <f t="shared" si="2"/>
        <v>72642</v>
      </c>
    </row>
    <row r="70" spans="1:12">
      <c r="A70" s="34" t="s">
        <v>68</v>
      </c>
      <c r="B70" s="35" t="s">
        <v>239</v>
      </c>
      <c r="C70" s="58" t="s">
        <v>149</v>
      </c>
      <c r="D70" s="59"/>
      <c r="E70" s="57">
        <v>1470400</v>
      </c>
      <c r="F70" s="36">
        <v>1470400</v>
      </c>
      <c r="G70" s="36">
        <v>1270741.99</v>
      </c>
      <c r="H70" s="36"/>
      <c r="I70" s="36"/>
      <c r="J70" s="36">
        <f t="shared" si="0"/>
        <v>1270741.99</v>
      </c>
      <c r="K70" s="36">
        <f t="shared" si="1"/>
        <v>199658.01</v>
      </c>
      <c r="L70" s="36">
        <f t="shared" si="2"/>
        <v>199658.01</v>
      </c>
    </row>
    <row r="71" spans="1:12">
      <c r="A71" s="34" t="s">
        <v>68</v>
      </c>
      <c r="B71" s="35" t="s">
        <v>240</v>
      </c>
      <c r="C71" s="58" t="s">
        <v>267</v>
      </c>
      <c r="D71" s="59"/>
      <c r="E71" s="57">
        <v>910000</v>
      </c>
      <c r="F71" s="36">
        <v>910000</v>
      </c>
      <c r="G71" s="36"/>
      <c r="H71" s="36"/>
      <c r="I71" s="36"/>
      <c r="J71" s="36">
        <f t="shared" si="0"/>
        <v>0</v>
      </c>
      <c r="K71" s="36">
        <f t="shared" si="1"/>
        <v>910000</v>
      </c>
      <c r="L71" s="36">
        <f t="shared" si="2"/>
        <v>910000</v>
      </c>
    </row>
    <row r="72" spans="1:12">
      <c r="A72" s="34" t="s">
        <v>72</v>
      </c>
      <c r="B72" s="35" t="s">
        <v>241</v>
      </c>
      <c r="C72" s="58" t="s">
        <v>261</v>
      </c>
      <c r="D72" s="59"/>
      <c r="E72" s="57">
        <v>853200</v>
      </c>
      <c r="F72" s="36">
        <v>853200</v>
      </c>
      <c r="G72" s="36">
        <v>853200</v>
      </c>
      <c r="H72" s="36"/>
      <c r="I72" s="36"/>
      <c r="J72" s="36">
        <f t="shared" si="0"/>
        <v>853200</v>
      </c>
      <c r="K72" s="36">
        <f t="shared" si="1"/>
        <v>0</v>
      </c>
      <c r="L72" s="36">
        <f t="shared" si="2"/>
        <v>0</v>
      </c>
    </row>
    <row r="73" spans="1:12">
      <c r="A73" s="34" t="s">
        <v>72</v>
      </c>
      <c r="B73" s="35" t="s">
        <v>242</v>
      </c>
      <c r="C73" s="58" t="s">
        <v>265</v>
      </c>
      <c r="D73" s="59"/>
      <c r="E73" s="57">
        <v>3440000</v>
      </c>
      <c r="F73" s="36">
        <v>3440000</v>
      </c>
      <c r="G73" s="36"/>
      <c r="H73" s="36"/>
      <c r="I73" s="36"/>
      <c r="J73" s="36">
        <f t="shared" si="0"/>
        <v>0</v>
      </c>
      <c r="K73" s="36">
        <f t="shared" si="1"/>
        <v>3440000</v>
      </c>
      <c r="L73" s="36">
        <f t="shared" si="2"/>
        <v>3440000</v>
      </c>
    </row>
    <row r="74" spans="1:12">
      <c r="A74" s="34" t="s">
        <v>72</v>
      </c>
      <c r="B74" s="35" t="s">
        <v>243</v>
      </c>
      <c r="C74" s="58" t="s">
        <v>330</v>
      </c>
      <c r="D74" s="59"/>
      <c r="E74" s="57">
        <v>34023195.850000001</v>
      </c>
      <c r="F74" s="36">
        <v>34023195.850000001</v>
      </c>
      <c r="G74" s="36">
        <v>21579588.210000001</v>
      </c>
      <c r="H74" s="36"/>
      <c r="I74" s="36"/>
      <c r="J74" s="36">
        <f t="shared" si="0"/>
        <v>21579588.210000001</v>
      </c>
      <c r="K74" s="36">
        <f t="shared" si="1"/>
        <v>12443607.640000001</v>
      </c>
      <c r="L74" s="36">
        <f t="shared" si="2"/>
        <v>12443607.640000001</v>
      </c>
    </row>
    <row r="75" spans="1:12">
      <c r="A75" s="34" t="s">
        <v>72</v>
      </c>
      <c r="B75" s="35" t="s">
        <v>244</v>
      </c>
      <c r="C75" s="58" t="s">
        <v>288</v>
      </c>
      <c r="D75" s="59"/>
      <c r="E75" s="57">
        <v>0.01</v>
      </c>
      <c r="F75" s="36">
        <v>0.01</v>
      </c>
      <c r="G75" s="36"/>
      <c r="H75" s="36"/>
      <c r="I75" s="36"/>
      <c r="J75" s="36"/>
      <c r="K75" s="36">
        <f t="shared" si="1"/>
        <v>0.01</v>
      </c>
      <c r="L75" s="36">
        <f t="shared" si="2"/>
        <v>0.01</v>
      </c>
    </row>
    <row r="76" spans="1:12">
      <c r="A76" s="34" t="s">
        <v>72</v>
      </c>
      <c r="B76" s="35" t="s">
        <v>245</v>
      </c>
      <c r="C76" s="58" t="s">
        <v>262</v>
      </c>
      <c r="D76" s="59"/>
      <c r="E76" s="57">
        <v>11621800</v>
      </c>
      <c r="F76" s="36">
        <v>11621800</v>
      </c>
      <c r="G76" s="36">
        <v>3547315.2</v>
      </c>
      <c r="H76" s="36"/>
      <c r="I76" s="36"/>
      <c r="J76" s="36">
        <f t="shared" si="0"/>
        <v>3547315.2</v>
      </c>
      <c r="K76" s="36">
        <f t="shared" si="1"/>
        <v>8074484.7999999998</v>
      </c>
      <c r="L76" s="36">
        <f t="shared" si="2"/>
        <v>8074484.7999999998</v>
      </c>
    </row>
    <row r="77" spans="1:12">
      <c r="A77" s="34" t="s">
        <v>72</v>
      </c>
      <c r="B77" s="35" t="s">
        <v>246</v>
      </c>
      <c r="C77" s="58" t="s">
        <v>331</v>
      </c>
      <c r="D77" s="59"/>
      <c r="E77" s="57">
        <v>50121900</v>
      </c>
      <c r="F77" s="36">
        <v>50121900</v>
      </c>
      <c r="G77" s="36">
        <v>38580400.590000004</v>
      </c>
      <c r="H77" s="36"/>
      <c r="I77" s="36"/>
      <c r="J77" s="36">
        <f t="shared" si="0"/>
        <v>38580400.590000004</v>
      </c>
      <c r="K77" s="36">
        <f t="shared" si="1"/>
        <v>11541499.409999996</v>
      </c>
      <c r="L77" s="36">
        <f t="shared" si="2"/>
        <v>11541499.409999996</v>
      </c>
    </row>
    <row r="78" spans="1:12">
      <c r="A78" s="34" t="s">
        <v>72</v>
      </c>
      <c r="B78" s="35" t="s">
        <v>247</v>
      </c>
      <c r="C78" s="58" t="s">
        <v>319</v>
      </c>
      <c r="D78" s="59"/>
      <c r="E78" s="57">
        <v>53555200</v>
      </c>
      <c r="F78" s="36">
        <v>53555200</v>
      </c>
      <c r="G78" s="36"/>
      <c r="H78" s="36"/>
      <c r="I78" s="36"/>
      <c r="J78" s="36"/>
      <c r="K78" s="36">
        <f t="shared" si="1"/>
        <v>53555200</v>
      </c>
      <c r="L78" s="36">
        <f t="shared" si="2"/>
        <v>53555200</v>
      </c>
    </row>
    <row r="79" spans="1:12">
      <c r="A79" s="34" t="s">
        <v>72</v>
      </c>
      <c r="B79" s="35" t="s">
        <v>248</v>
      </c>
      <c r="C79" s="58" t="s">
        <v>290</v>
      </c>
      <c r="D79" s="59"/>
      <c r="E79" s="57">
        <v>14477000</v>
      </c>
      <c r="F79" s="36">
        <v>14477000</v>
      </c>
      <c r="G79" s="36"/>
      <c r="H79" s="36"/>
      <c r="I79" s="36"/>
      <c r="J79" s="36"/>
      <c r="K79" s="36">
        <f t="shared" si="1"/>
        <v>14477000</v>
      </c>
      <c r="L79" s="36">
        <f t="shared" si="2"/>
        <v>14477000</v>
      </c>
    </row>
    <row r="80" spans="1:12">
      <c r="A80" s="34" t="s">
        <v>68</v>
      </c>
      <c r="B80" s="35" t="s">
        <v>249</v>
      </c>
      <c r="C80" s="58" t="s">
        <v>150</v>
      </c>
      <c r="D80" s="59"/>
      <c r="E80" s="57">
        <v>7752200</v>
      </c>
      <c r="F80" s="36">
        <v>7752200</v>
      </c>
      <c r="G80" s="36">
        <v>1598128.72</v>
      </c>
      <c r="H80" s="36"/>
      <c r="I80" s="36"/>
      <c r="J80" s="36">
        <f t="shared" si="0"/>
        <v>1598128.72</v>
      </c>
      <c r="K80" s="36">
        <f t="shared" si="1"/>
        <v>6154071.2800000003</v>
      </c>
      <c r="L80" s="36">
        <f t="shared" si="2"/>
        <v>6154071.2800000003</v>
      </c>
    </row>
    <row r="81" spans="1:12" ht="22.5">
      <c r="A81" s="34" t="s">
        <v>74</v>
      </c>
      <c r="B81" s="35" t="s">
        <v>250</v>
      </c>
      <c r="C81" s="58" t="s">
        <v>151</v>
      </c>
      <c r="D81" s="59"/>
      <c r="E81" s="57">
        <v>800000</v>
      </c>
      <c r="F81" s="36">
        <v>800000</v>
      </c>
      <c r="G81" s="36">
        <v>520000</v>
      </c>
      <c r="H81" s="36"/>
      <c r="I81" s="36"/>
      <c r="J81" s="36">
        <f t="shared" si="0"/>
        <v>520000</v>
      </c>
      <c r="K81" s="36">
        <f t="shared" si="1"/>
        <v>280000</v>
      </c>
      <c r="L81" s="36">
        <f t="shared" si="2"/>
        <v>280000</v>
      </c>
    </row>
    <row r="82" spans="1:12">
      <c r="A82" s="34" t="s">
        <v>69</v>
      </c>
      <c r="B82" s="35" t="s">
        <v>270</v>
      </c>
      <c r="C82" s="58" t="s">
        <v>322</v>
      </c>
      <c r="D82" s="59"/>
      <c r="E82" s="57">
        <v>300000</v>
      </c>
      <c r="F82" s="36">
        <v>300000</v>
      </c>
      <c r="G82" s="36"/>
      <c r="H82" s="36"/>
      <c r="I82" s="36"/>
      <c r="J82" s="36"/>
      <c r="K82" s="36"/>
      <c r="L82" s="36"/>
    </row>
    <row r="83" spans="1:12">
      <c r="A83" s="34" t="s">
        <v>72</v>
      </c>
      <c r="B83" s="35" t="s">
        <v>271</v>
      </c>
      <c r="C83" s="58" t="s">
        <v>323</v>
      </c>
      <c r="D83" s="59"/>
      <c r="E83" s="57"/>
      <c r="F83" s="36"/>
      <c r="G83" s="36"/>
      <c r="H83" s="36"/>
      <c r="I83" s="36"/>
      <c r="J83" s="36"/>
      <c r="K83" s="36"/>
      <c r="L83" s="36"/>
    </row>
    <row r="84" spans="1:12">
      <c r="A84" s="34" t="s">
        <v>72</v>
      </c>
      <c r="B84" s="35" t="s">
        <v>272</v>
      </c>
      <c r="C84" s="58" t="s">
        <v>332</v>
      </c>
      <c r="D84" s="59"/>
      <c r="E84" s="57">
        <v>1608581</v>
      </c>
      <c r="F84" s="36">
        <v>1608581</v>
      </c>
      <c r="G84" s="36"/>
      <c r="H84" s="36"/>
      <c r="I84" s="36"/>
      <c r="J84" s="36"/>
      <c r="K84" s="36"/>
      <c r="L84" s="36"/>
    </row>
    <row r="85" spans="1:12">
      <c r="A85" s="34" t="s">
        <v>69</v>
      </c>
      <c r="B85" s="35" t="s">
        <v>273</v>
      </c>
      <c r="C85" s="58" t="s">
        <v>324</v>
      </c>
      <c r="D85" s="59"/>
      <c r="E85" s="57">
        <v>4700000</v>
      </c>
      <c r="F85" s="36">
        <v>4700000</v>
      </c>
      <c r="G85" s="36">
        <v>308368.88</v>
      </c>
      <c r="H85" s="36"/>
      <c r="I85" s="36"/>
      <c r="J85" s="36"/>
      <c r="K85" s="36"/>
      <c r="L85" s="36"/>
    </row>
    <row r="86" spans="1:12">
      <c r="A86" s="34" t="s">
        <v>67</v>
      </c>
      <c r="B86" s="35" t="s">
        <v>274</v>
      </c>
      <c r="C86" s="58" t="s">
        <v>289</v>
      </c>
      <c r="D86" s="59"/>
      <c r="E86" s="57">
        <v>1060760</v>
      </c>
      <c r="F86" s="36">
        <v>1060760</v>
      </c>
      <c r="G86" s="36">
        <v>257480.84</v>
      </c>
      <c r="H86" s="36"/>
      <c r="I86" s="36"/>
      <c r="J86" s="36">
        <f t="shared" si="0"/>
        <v>257480.84</v>
      </c>
      <c r="K86" s="36">
        <f t="shared" si="1"/>
        <v>803279.16</v>
      </c>
      <c r="L86" s="36">
        <f t="shared" si="2"/>
        <v>803279.16</v>
      </c>
    </row>
    <row r="87" spans="1:12">
      <c r="A87" s="34" t="s">
        <v>68</v>
      </c>
      <c r="B87" s="35" t="s">
        <v>275</v>
      </c>
      <c r="C87" s="58" t="s">
        <v>152</v>
      </c>
      <c r="D87" s="59"/>
      <c r="E87" s="57">
        <v>500000</v>
      </c>
      <c r="F87" s="36">
        <v>500000</v>
      </c>
      <c r="G87" s="36">
        <v>441952.81</v>
      </c>
      <c r="H87" s="36"/>
      <c r="I87" s="36"/>
      <c r="J87" s="36">
        <f t="shared" si="0"/>
        <v>441952.81</v>
      </c>
      <c r="K87" s="36">
        <f t="shared" si="1"/>
        <v>58047.19</v>
      </c>
      <c r="L87" s="36">
        <f t="shared" si="2"/>
        <v>58047.19</v>
      </c>
    </row>
    <row r="88" spans="1:12">
      <c r="A88" s="34" t="s">
        <v>68</v>
      </c>
      <c r="B88" s="35" t="s">
        <v>276</v>
      </c>
      <c r="C88" s="58" t="s">
        <v>153</v>
      </c>
      <c r="D88" s="59"/>
      <c r="E88" s="57">
        <v>1044540</v>
      </c>
      <c r="F88" s="36">
        <v>1044540</v>
      </c>
      <c r="G88" s="36">
        <v>99996.31</v>
      </c>
      <c r="H88" s="36"/>
      <c r="I88" s="55"/>
      <c r="J88" s="36">
        <f t="shared" si="0"/>
        <v>99996.31</v>
      </c>
      <c r="K88" s="36">
        <f t="shared" si="1"/>
        <v>944543.69</v>
      </c>
      <c r="L88" s="36">
        <f t="shared" si="2"/>
        <v>944543.69</v>
      </c>
    </row>
    <row r="89" spans="1:12">
      <c r="A89" s="34" t="s">
        <v>68</v>
      </c>
      <c r="B89" s="35" t="s">
        <v>277</v>
      </c>
      <c r="C89" s="58" t="s">
        <v>312</v>
      </c>
      <c r="D89" s="59"/>
      <c r="E89" s="57">
        <v>230000</v>
      </c>
      <c r="F89" s="36">
        <v>230000</v>
      </c>
      <c r="G89" s="36"/>
      <c r="H89" s="36"/>
      <c r="I89" s="36"/>
      <c r="J89" s="36">
        <f t="shared" si="0"/>
        <v>0</v>
      </c>
      <c r="K89" s="36">
        <f t="shared" si="1"/>
        <v>230000</v>
      </c>
      <c r="L89" s="36">
        <f t="shared" si="2"/>
        <v>230000</v>
      </c>
    </row>
    <row r="90" spans="1:12">
      <c r="A90" s="34" t="s">
        <v>73</v>
      </c>
      <c r="B90" s="35" t="s">
        <v>278</v>
      </c>
      <c r="C90" s="58" t="s">
        <v>308</v>
      </c>
      <c r="D90" s="59"/>
      <c r="E90" s="57">
        <v>87000</v>
      </c>
      <c r="F90" s="36">
        <v>87000</v>
      </c>
      <c r="G90" s="36">
        <v>66603</v>
      </c>
      <c r="H90" s="36"/>
      <c r="I90" s="36"/>
      <c r="J90" s="36"/>
      <c r="K90" s="36">
        <f t="shared" si="1"/>
        <v>20397</v>
      </c>
      <c r="L90" s="36">
        <f t="shared" si="2"/>
        <v>20397</v>
      </c>
    </row>
    <row r="91" spans="1:12">
      <c r="A91" s="34" t="s">
        <v>73</v>
      </c>
      <c r="B91" s="35" t="s">
        <v>279</v>
      </c>
      <c r="C91" s="58" t="s">
        <v>263</v>
      </c>
      <c r="D91" s="59"/>
      <c r="E91" s="57">
        <v>50000</v>
      </c>
      <c r="F91" s="36">
        <v>50000</v>
      </c>
      <c r="G91" s="36"/>
      <c r="H91" s="36"/>
      <c r="I91" s="36"/>
      <c r="J91" s="36">
        <f t="shared" si="0"/>
        <v>0</v>
      </c>
      <c r="K91" s="36">
        <f t="shared" si="1"/>
        <v>50000</v>
      </c>
      <c r="L91" s="36">
        <f t="shared" si="2"/>
        <v>50000</v>
      </c>
    </row>
    <row r="92" spans="1:12">
      <c r="A92" s="34" t="s">
        <v>69</v>
      </c>
      <c r="B92" s="35" t="s">
        <v>291</v>
      </c>
      <c r="C92" s="58" t="s">
        <v>154</v>
      </c>
      <c r="D92" s="59"/>
      <c r="E92" s="57">
        <v>3000000</v>
      </c>
      <c r="F92" s="36">
        <v>3000000</v>
      </c>
      <c r="G92" s="36">
        <v>219559.52</v>
      </c>
      <c r="H92" s="36"/>
      <c r="I92" s="36"/>
      <c r="J92" s="36">
        <f t="shared" si="0"/>
        <v>219559.52</v>
      </c>
      <c r="K92" s="36">
        <f t="shared" si="1"/>
        <v>2780440.48</v>
      </c>
      <c r="L92" s="36">
        <f t="shared" si="2"/>
        <v>2780440.48</v>
      </c>
    </row>
    <row r="93" spans="1:12">
      <c r="A93" s="34" t="s">
        <v>69</v>
      </c>
      <c r="B93" s="35" t="s">
        <v>292</v>
      </c>
      <c r="C93" s="58" t="s">
        <v>313</v>
      </c>
      <c r="D93" s="59"/>
      <c r="E93" s="57">
        <v>1000000</v>
      </c>
      <c r="F93" s="36">
        <v>1000000</v>
      </c>
      <c r="G93" s="36">
        <v>425169.97</v>
      </c>
      <c r="H93" s="36"/>
      <c r="I93" s="36"/>
      <c r="J93" s="36">
        <f t="shared" si="0"/>
        <v>425169.97</v>
      </c>
      <c r="K93" s="36">
        <f t="shared" si="1"/>
        <v>574830.03</v>
      </c>
      <c r="L93" s="36">
        <f t="shared" si="2"/>
        <v>574830.03</v>
      </c>
    </row>
    <row r="94" spans="1:12">
      <c r="A94" s="34" t="s">
        <v>73</v>
      </c>
      <c r="B94" s="35" t="s">
        <v>293</v>
      </c>
      <c r="C94" s="58" t="s">
        <v>264</v>
      </c>
      <c r="D94" s="59"/>
      <c r="E94" s="57">
        <v>100000</v>
      </c>
      <c r="F94" s="36">
        <v>100000</v>
      </c>
      <c r="G94" s="36"/>
      <c r="H94" s="36"/>
      <c r="I94" s="36"/>
      <c r="J94" s="36">
        <f t="shared" si="0"/>
        <v>0</v>
      </c>
      <c r="K94" s="36">
        <f t="shared" si="1"/>
        <v>100000</v>
      </c>
      <c r="L94" s="36">
        <f t="shared" si="2"/>
        <v>100000</v>
      </c>
    </row>
    <row r="95" spans="1:12">
      <c r="A95" s="34" t="s">
        <v>64</v>
      </c>
      <c r="B95" s="35" t="s">
        <v>294</v>
      </c>
      <c r="C95" s="58" t="s">
        <v>158</v>
      </c>
      <c r="D95" s="59"/>
      <c r="E95" s="57">
        <v>1844000</v>
      </c>
      <c r="F95" s="36">
        <f>471000+813000</f>
        <v>1284000</v>
      </c>
      <c r="G95" s="36">
        <v>633449.43999999994</v>
      </c>
      <c r="H95" s="36"/>
      <c r="I95" s="36"/>
      <c r="J95" s="36">
        <f t="shared" si="0"/>
        <v>633449.43999999994</v>
      </c>
      <c r="K95" s="36">
        <f t="shared" si="1"/>
        <v>1210550.56</v>
      </c>
      <c r="L95" s="36">
        <f t="shared" si="2"/>
        <v>650550.56000000006</v>
      </c>
    </row>
    <row r="96" spans="1:12">
      <c r="A96" s="34" t="s">
        <v>65</v>
      </c>
      <c r="B96" s="35" t="s">
        <v>295</v>
      </c>
      <c r="C96" s="58" t="s">
        <v>159</v>
      </c>
      <c r="D96" s="59"/>
      <c r="E96" s="57">
        <v>566000</v>
      </c>
      <c r="F96" s="36">
        <f>143000+223000</f>
        <v>366000</v>
      </c>
      <c r="G96" s="36">
        <v>267126</v>
      </c>
      <c r="H96" s="36"/>
      <c r="I96" s="36"/>
      <c r="J96" s="36">
        <f t="shared" si="0"/>
        <v>267126</v>
      </c>
      <c r="K96" s="36">
        <f t="shared" si="1"/>
        <v>298874</v>
      </c>
      <c r="L96" s="36">
        <f t="shared" si="2"/>
        <v>98874</v>
      </c>
    </row>
    <row r="97" spans="1:12">
      <c r="A97" s="34" t="s">
        <v>72</v>
      </c>
      <c r="B97" s="35" t="s">
        <v>296</v>
      </c>
      <c r="C97" s="58" t="s">
        <v>325</v>
      </c>
      <c r="D97" s="59"/>
      <c r="E97" s="57">
        <v>12000</v>
      </c>
      <c r="F97" s="36">
        <v>12000</v>
      </c>
      <c r="G97" s="36">
        <v>11760</v>
      </c>
      <c r="H97" s="36"/>
      <c r="I97" s="36"/>
      <c r="J97" s="36">
        <f t="shared" si="0"/>
        <v>11760</v>
      </c>
      <c r="K97" s="36">
        <f t="shared" si="1"/>
        <v>240</v>
      </c>
      <c r="L97" s="36"/>
    </row>
    <row r="98" spans="1:12">
      <c r="A98" s="34" t="s">
        <v>75</v>
      </c>
      <c r="B98" s="35" t="s">
        <v>297</v>
      </c>
      <c r="C98" s="58" t="s">
        <v>160</v>
      </c>
      <c r="D98" s="59"/>
      <c r="E98" s="57">
        <v>200000</v>
      </c>
      <c r="F98" s="36">
        <v>200000</v>
      </c>
      <c r="G98" s="36">
        <v>157569</v>
      </c>
      <c r="H98" s="36"/>
      <c r="I98" s="36"/>
      <c r="J98" s="36">
        <f t="shared" ref="J98:J113" si="3">G98</f>
        <v>157569</v>
      </c>
      <c r="K98" s="36">
        <f t="shared" si="1"/>
        <v>42431</v>
      </c>
      <c r="L98" s="36">
        <f t="shared" si="2"/>
        <v>42431</v>
      </c>
    </row>
    <row r="99" spans="1:12">
      <c r="A99" s="34" t="s">
        <v>67</v>
      </c>
      <c r="B99" s="35" t="s">
        <v>298</v>
      </c>
      <c r="C99" s="58" t="s">
        <v>314</v>
      </c>
      <c r="D99" s="59"/>
      <c r="E99" s="57">
        <v>60000</v>
      </c>
      <c r="F99" s="36">
        <v>60000</v>
      </c>
      <c r="G99" s="36"/>
      <c r="H99" s="36"/>
      <c r="I99" s="36"/>
      <c r="J99" s="36"/>
      <c r="K99" s="36"/>
      <c r="L99" s="36"/>
    </row>
    <row r="100" spans="1:12">
      <c r="A100" s="34" t="s">
        <v>315</v>
      </c>
      <c r="B100" s="35" t="s">
        <v>299</v>
      </c>
      <c r="C100" s="58" t="s">
        <v>309</v>
      </c>
      <c r="D100" s="59"/>
      <c r="E100" s="57">
        <v>15000</v>
      </c>
      <c r="F100" s="36">
        <v>15000</v>
      </c>
      <c r="G100" s="36">
        <v>15000</v>
      </c>
      <c r="H100" s="36"/>
      <c r="I100" s="36"/>
      <c r="J100" s="36">
        <f t="shared" si="3"/>
        <v>15000</v>
      </c>
      <c r="K100" s="36">
        <f t="shared" si="1"/>
        <v>0</v>
      </c>
      <c r="L100" s="36">
        <f t="shared" si="2"/>
        <v>0</v>
      </c>
    </row>
    <row r="101" spans="1:12">
      <c r="A101" s="34" t="s">
        <v>69</v>
      </c>
      <c r="B101" s="35" t="s">
        <v>334</v>
      </c>
      <c r="C101" s="58" t="s">
        <v>161</v>
      </c>
      <c r="D101" s="59"/>
      <c r="E101" s="57">
        <v>1045000</v>
      </c>
      <c r="F101" s="36">
        <v>1045000</v>
      </c>
      <c r="G101" s="36">
        <v>818827.4</v>
      </c>
      <c r="H101" s="36"/>
      <c r="I101" s="36"/>
      <c r="J101" s="36">
        <f t="shared" si="3"/>
        <v>818827.4</v>
      </c>
      <c r="K101" s="36">
        <f t="shared" si="1"/>
        <v>226172.59999999998</v>
      </c>
      <c r="L101" s="36">
        <f t="shared" si="2"/>
        <v>226172.59999999998</v>
      </c>
    </row>
    <row r="102" spans="1:12">
      <c r="A102" s="34" t="s">
        <v>71</v>
      </c>
      <c r="B102" s="35" t="s">
        <v>335</v>
      </c>
      <c r="C102" s="58" t="s">
        <v>162</v>
      </c>
      <c r="D102" s="59"/>
      <c r="E102" s="57">
        <v>150000</v>
      </c>
      <c r="F102" s="36">
        <v>150000</v>
      </c>
      <c r="G102" s="36">
        <v>105450.1</v>
      </c>
      <c r="H102" s="36"/>
      <c r="I102" s="36"/>
      <c r="J102" s="36">
        <f t="shared" si="3"/>
        <v>105450.1</v>
      </c>
      <c r="K102" s="36">
        <f t="shared" si="1"/>
        <v>44549.899999999994</v>
      </c>
      <c r="L102" s="36">
        <f t="shared" si="2"/>
        <v>44549.899999999994</v>
      </c>
    </row>
    <row r="103" spans="1:12">
      <c r="A103" s="34" t="s">
        <v>73</v>
      </c>
      <c r="B103" s="35" t="s">
        <v>336</v>
      </c>
      <c r="C103" s="58" t="s">
        <v>163</v>
      </c>
      <c r="D103" s="59"/>
      <c r="E103" s="57">
        <v>70000</v>
      </c>
      <c r="F103" s="36">
        <v>70000</v>
      </c>
      <c r="G103" s="36">
        <v>40675</v>
      </c>
      <c r="H103" s="36"/>
      <c r="I103" s="36"/>
      <c r="J103" s="36">
        <f t="shared" si="3"/>
        <v>40675</v>
      </c>
      <c r="K103" s="36">
        <f t="shared" si="1"/>
        <v>29325</v>
      </c>
      <c r="L103" s="36">
        <f t="shared" si="2"/>
        <v>29325</v>
      </c>
    </row>
    <row r="104" spans="1:12">
      <c r="A104" s="34" t="s">
        <v>69</v>
      </c>
      <c r="B104" s="35" t="s">
        <v>337</v>
      </c>
      <c r="C104" s="58" t="s">
        <v>164</v>
      </c>
      <c r="D104" s="59"/>
      <c r="E104" s="57">
        <v>220000</v>
      </c>
      <c r="F104" s="36">
        <v>220000</v>
      </c>
      <c r="G104" s="36">
        <v>136843.35999999999</v>
      </c>
      <c r="H104" s="36"/>
      <c r="I104" s="36"/>
      <c r="J104" s="36">
        <f t="shared" si="3"/>
        <v>136843.35999999999</v>
      </c>
      <c r="K104" s="36">
        <f t="shared" si="1"/>
        <v>83156.640000000014</v>
      </c>
      <c r="L104" s="36">
        <f t="shared" si="2"/>
        <v>83156.640000000014</v>
      </c>
    </row>
    <row r="105" spans="1:12">
      <c r="A105" s="34" t="s">
        <v>71</v>
      </c>
      <c r="B105" s="35" t="s">
        <v>338</v>
      </c>
      <c r="C105" s="58" t="s">
        <v>165</v>
      </c>
      <c r="D105" s="59"/>
      <c r="E105" s="57">
        <v>65000</v>
      </c>
      <c r="F105" s="36">
        <v>60000</v>
      </c>
      <c r="G105" s="36">
        <v>56750</v>
      </c>
      <c r="H105" s="36"/>
      <c r="I105" s="36"/>
      <c r="J105" s="36">
        <f t="shared" si="3"/>
        <v>56750</v>
      </c>
      <c r="K105" s="36">
        <f t="shared" si="1"/>
        <v>8250</v>
      </c>
      <c r="L105" s="36">
        <f t="shared" si="2"/>
        <v>3250</v>
      </c>
    </row>
    <row r="106" spans="1:12">
      <c r="A106" s="34" t="s">
        <v>73</v>
      </c>
      <c r="B106" s="35" t="s">
        <v>339</v>
      </c>
      <c r="C106" s="58" t="s">
        <v>166</v>
      </c>
      <c r="D106" s="59"/>
      <c r="E106" s="57">
        <v>60000</v>
      </c>
      <c r="F106" s="36">
        <v>52000</v>
      </c>
      <c r="G106" s="36">
        <v>38655</v>
      </c>
      <c r="H106" s="36"/>
      <c r="I106" s="36"/>
      <c r="J106" s="36">
        <f t="shared" si="3"/>
        <v>38655</v>
      </c>
      <c r="K106" s="36">
        <f t="shared" si="1"/>
        <v>21345</v>
      </c>
      <c r="L106" s="36">
        <f t="shared" si="2"/>
        <v>13345</v>
      </c>
    </row>
    <row r="107" spans="1:12">
      <c r="A107" s="34" t="s">
        <v>64</v>
      </c>
      <c r="B107" s="35" t="s">
        <v>340</v>
      </c>
      <c r="C107" s="58" t="s">
        <v>167</v>
      </c>
      <c r="D107" s="59"/>
      <c r="E107" s="57">
        <v>662000</v>
      </c>
      <c r="F107" s="36">
        <f>185000+185000</f>
        <v>370000</v>
      </c>
      <c r="G107" s="36">
        <v>283572</v>
      </c>
      <c r="H107" s="36"/>
      <c r="I107" s="36"/>
      <c r="J107" s="36">
        <f t="shared" si="3"/>
        <v>283572</v>
      </c>
      <c r="K107" s="36">
        <f t="shared" si="1"/>
        <v>378428</v>
      </c>
      <c r="L107" s="36">
        <f t="shared" si="2"/>
        <v>86428</v>
      </c>
    </row>
    <row r="108" spans="1:12">
      <c r="A108" s="34" t="s">
        <v>65</v>
      </c>
      <c r="B108" s="35" t="s">
        <v>341</v>
      </c>
      <c r="C108" s="58" t="s">
        <v>168</v>
      </c>
      <c r="D108" s="59"/>
      <c r="E108" s="57">
        <v>218000</v>
      </c>
      <c r="F108" s="36">
        <f>68000+70000</f>
        <v>138000</v>
      </c>
      <c r="G108" s="36">
        <v>118854.14</v>
      </c>
      <c r="H108" s="36"/>
      <c r="I108" s="36"/>
      <c r="J108" s="36">
        <f t="shared" si="3"/>
        <v>118854.14</v>
      </c>
      <c r="K108" s="36">
        <f t="shared" si="1"/>
        <v>99145.86</v>
      </c>
      <c r="L108" s="36">
        <f t="shared" si="2"/>
        <v>19145.86</v>
      </c>
    </row>
    <row r="109" spans="1:12">
      <c r="A109" s="34" t="s">
        <v>69</v>
      </c>
      <c r="B109" s="35" t="s">
        <v>342</v>
      </c>
      <c r="C109" s="58" t="s">
        <v>169</v>
      </c>
      <c r="D109" s="59"/>
      <c r="E109" s="57">
        <v>873000</v>
      </c>
      <c r="F109" s="36">
        <v>873000</v>
      </c>
      <c r="G109" s="36">
        <v>455068.75</v>
      </c>
      <c r="H109" s="36"/>
      <c r="I109" s="36"/>
      <c r="J109" s="36">
        <f t="shared" si="3"/>
        <v>455068.75</v>
      </c>
      <c r="K109" s="36">
        <f t="shared" si="1"/>
        <v>417931.25</v>
      </c>
      <c r="L109" s="36">
        <f t="shared" si="2"/>
        <v>417931.25</v>
      </c>
    </row>
    <row r="110" spans="1:12">
      <c r="A110" s="34" t="s">
        <v>71</v>
      </c>
      <c r="B110" s="35" t="s">
        <v>343</v>
      </c>
      <c r="C110" s="58" t="s">
        <v>170</v>
      </c>
      <c r="D110" s="59"/>
      <c r="E110" s="57">
        <v>1000</v>
      </c>
      <c r="F110" s="36">
        <v>1000</v>
      </c>
      <c r="G110" s="36">
        <v>48.51</v>
      </c>
      <c r="H110" s="36"/>
      <c r="I110" s="36"/>
      <c r="J110" s="36">
        <f t="shared" si="3"/>
        <v>48.51</v>
      </c>
      <c r="K110" s="36">
        <f t="shared" si="1"/>
        <v>951.49</v>
      </c>
      <c r="L110" s="36">
        <f t="shared" si="2"/>
        <v>951.49</v>
      </c>
    </row>
    <row r="111" spans="1:12">
      <c r="A111" s="34" t="s">
        <v>72</v>
      </c>
      <c r="B111" s="35" t="s">
        <v>344</v>
      </c>
      <c r="C111" s="58" t="s">
        <v>326</v>
      </c>
      <c r="D111" s="59"/>
      <c r="E111" s="57">
        <v>12000</v>
      </c>
      <c r="F111" s="36">
        <v>12000</v>
      </c>
      <c r="G111" s="36">
        <v>11760</v>
      </c>
      <c r="H111" s="36"/>
      <c r="I111" s="36"/>
      <c r="J111" s="36">
        <f t="shared" si="3"/>
        <v>11760</v>
      </c>
      <c r="K111" s="36">
        <f t="shared" si="1"/>
        <v>240</v>
      </c>
      <c r="L111" s="36"/>
    </row>
    <row r="112" spans="1:12">
      <c r="A112" s="34" t="s">
        <v>73</v>
      </c>
      <c r="B112" s="35" t="s">
        <v>345</v>
      </c>
      <c r="C112" s="58" t="s">
        <v>171</v>
      </c>
      <c r="D112" s="59"/>
      <c r="E112" s="57">
        <v>26000</v>
      </c>
      <c r="F112" s="36">
        <v>16000</v>
      </c>
      <c r="G112" s="36">
        <v>10998.38</v>
      </c>
      <c r="H112" s="36"/>
      <c r="I112" s="36"/>
      <c r="J112" s="36">
        <f t="shared" si="3"/>
        <v>10998.38</v>
      </c>
      <c r="K112" s="36">
        <f>E112-G112</f>
        <v>15001.62</v>
      </c>
      <c r="L112" s="36">
        <f>F112-G112</f>
        <v>5001.6200000000008</v>
      </c>
    </row>
    <row r="113" spans="1:12">
      <c r="A113" s="34" t="s">
        <v>76</v>
      </c>
      <c r="B113" s="35" t="s">
        <v>346</v>
      </c>
      <c r="C113" s="58" t="s">
        <v>174</v>
      </c>
      <c r="D113" s="59"/>
      <c r="E113" s="57">
        <v>510200</v>
      </c>
      <c r="F113" s="36">
        <v>100000</v>
      </c>
      <c r="G113" s="36">
        <v>13250</v>
      </c>
      <c r="H113" s="36"/>
      <c r="I113" s="36"/>
      <c r="J113" s="36">
        <f t="shared" si="3"/>
        <v>13250</v>
      </c>
      <c r="K113" s="36">
        <f>E113-G113</f>
        <v>496950</v>
      </c>
      <c r="L113" s="36">
        <f>F113-G113</f>
        <v>86750</v>
      </c>
    </row>
    <row r="114" spans="1:12" ht="22.5">
      <c r="A114" s="31" t="s">
        <v>77</v>
      </c>
      <c r="B114" s="32" t="s">
        <v>78</v>
      </c>
      <c r="C114" s="70" t="s">
        <v>53</v>
      </c>
      <c r="D114" s="71"/>
      <c r="E114" s="33" t="s">
        <v>53</v>
      </c>
      <c r="F114" s="33" t="s">
        <v>53</v>
      </c>
      <c r="G114" s="43">
        <v>-88850822.920000002</v>
      </c>
      <c r="H114" s="33" t="s">
        <v>45</v>
      </c>
      <c r="I114" s="33" t="s">
        <v>45</v>
      </c>
      <c r="J114" s="33">
        <f>IF(IF(G114="-",0,G114)+IF(H114="-",0,H114)+IF(I114="-",0,I114)=0,"-",IF(G114="-",0,G114)+IF(H114="-",0,H114)+IF(I114="-",0,I114))</f>
        <v>-88850822.920000002</v>
      </c>
      <c r="K114" s="33" t="s">
        <v>53</v>
      </c>
      <c r="L114" s="33" t="s">
        <v>53</v>
      </c>
    </row>
  </sheetData>
  <mergeCells count="116">
    <mergeCell ref="C101:D101"/>
    <mergeCell ref="C107:D107"/>
    <mergeCell ref="C106:D106"/>
    <mergeCell ref="C99:D99"/>
    <mergeCell ref="C69:D69"/>
    <mergeCell ref="C71:D71"/>
    <mergeCell ref="C74:D74"/>
    <mergeCell ref="C70:D70"/>
    <mergeCell ref="C72:D72"/>
    <mergeCell ref="C73:D73"/>
    <mergeCell ref="C75:D75"/>
    <mergeCell ref="C76:D76"/>
    <mergeCell ref="C78:D78"/>
    <mergeCell ref="C68:D68"/>
    <mergeCell ref="C57:D57"/>
    <mergeCell ref="C60:D60"/>
    <mergeCell ref="C58:D58"/>
    <mergeCell ref="C64:D64"/>
    <mergeCell ref="C97:D97"/>
    <mergeCell ref="C92:D92"/>
    <mergeCell ref="C81:D81"/>
    <mergeCell ref="C90:D90"/>
    <mergeCell ref="C86:D86"/>
    <mergeCell ref="C88:D88"/>
    <mergeCell ref="C80:D80"/>
    <mergeCell ref="C96:D96"/>
    <mergeCell ref="C95:D95"/>
    <mergeCell ref="C114:D114"/>
    <mergeCell ref="C110:D110"/>
    <mergeCell ref="C112:D112"/>
    <mergeCell ref="C109:D109"/>
    <mergeCell ref="C113:D113"/>
    <mergeCell ref="C111:D111"/>
    <mergeCell ref="C77:D77"/>
    <mergeCell ref="C93:D93"/>
    <mergeCell ref="C89:D89"/>
    <mergeCell ref="C98:D98"/>
    <mergeCell ref="C83:D83"/>
    <mergeCell ref="C82:D82"/>
    <mergeCell ref="C84:D84"/>
    <mergeCell ref="C85:D85"/>
    <mergeCell ref="C94:D94"/>
    <mergeCell ref="C87:D87"/>
    <mergeCell ref="C91:D91"/>
    <mergeCell ref="C79:D79"/>
    <mergeCell ref="C108:D108"/>
    <mergeCell ref="C100:D100"/>
    <mergeCell ref="C104:D104"/>
    <mergeCell ref="C102:D102"/>
    <mergeCell ref="C103:D103"/>
    <mergeCell ref="C105:D105"/>
    <mergeCell ref="C36:D36"/>
    <mergeCell ref="C52:D52"/>
    <mergeCell ref="C53:D53"/>
    <mergeCell ref="C59:D59"/>
    <mergeCell ref="C67:D67"/>
    <mergeCell ref="C63:D63"/>
    <mergeCell ref="C66:D66"/>
    <mergeCell ref="C54:D54"/>
    <mergeCell ref="C65:D65"/>
    <mergeCell ref="C62:D62"/>
    <mergeCell ref="C55:D55"/>
    <mergeCell ref="C50:D50"/>
    <mergeCell ref="C51:D51"/>
    <mergeCell ref="C45:D45"/>
    <mergeCell ref="C44:D44"/>
    <mergeCell ref="C47:D47"/>
    <mergeCell ref="C61:D61"/>
    <mergeCell ref="C56:D56"/>
    <mergeCell ref="C13:D13"/>
    <mergeCell ref="C24:D24"/>
    <mergeCell ref="C49:D49"/>
    <mergeCell ref="C46:D46"/>
    <mergeCell ref="C25:D25"/>
    <mergeCell ref="C34:D34"/>
    <mergeCell ref="C35:D35"/>
    <mergeCell ref="C43:D43"/>
    <mergeCell ref="C48:D48"/>
    <mergeCell ref="C17:D17"/>
    <mergeCell ref="C42:D42"/>
    <mergeCell ref="C27:D27"/>
    <mergeCell ref="C29:D29"/>
    <mergeCell ref="C41:D41"/>
    <mergeCell ref="C39:D39"/>
    <mergeCell ref="C40:D40"/>
    <mergeCell ref="C38:D38"/>
    <mergeCell ref="C26:D26"/>
    <mergeCell ref="C28:D28"/>
    <mergeCell ref="C37:D37"/>
    <mergeCell ref="C33:D33"/>
    <mergeCell ref="C30:D30"/>
    <mergeCell ref="C32:D32"/>
    <mergeCell ref="C31:D31"/>
    <mergeCell ref="C16:D16"/>
    <mergeCell ref="C23:D23"/>
    <mergeCell ref="C14:D14"/>
    <mergeCell ref="C15:D15"/>
    <mergeCell ref="C19:D19"/>
    <mergeCell ref="C18:D18"/>
    <mergeCell ref="C20:D20"/>
    <mergeCell ref="C21:D21"/>
    <mergeCell ref="C22:D22"/>
    <mergeCell ref="A4:A11"/>
    <mergeCell ref="B4:B11"/>
    <mergeCell ref="C4:D11"/>
    <mergeCell ref="G6:G11"/>
    <mergeCell ref="K6:K11"/>
    <mergeCell ref="K4:L5"/>
    <mergeCell ref="G4:J5"/>
    <mergeCell ref="C12:D12"/>
    <mergeCell ref="E4:E11"/>
    <mergeCell ref="J6:J11"/>
    <mergeCell ref="I6:I11"/>
    <mergeCell ref="L6:L11"/>
    <mergeCell ref="H6:H11"/>
    <mergeCell ref="F4:F11"/>
  </mergeCells>
  <phoneticPr fontId="2" type="noConversion"/>
  <conditionalFormatting sqref="J13:L114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4"/>
  <sheetViews>
    <sheetView showGridLines="0" showZeros="0" workbookViewId="0">
      <selection activeCell="E25" sqref="E25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</row>
    <row r="2" spans="1:9" ht="13.35" customHeight="1">
      <c r="A2" s="113" t="s">
        <v>44</v>
      </c>
      <c r="B2" s="113"/>
      <c r="C2" s="113"/>
      <c r="D2" s="113"/>
      <c r="E2" s="113"/>
      <c r="F2" s="113"/>
      <c r="G2" s="113"/>
      <c r="H2" s="113"/>
      <c r="I2" s="113"/>
    </row>
    <row r="3" spans="1:9" ht="9" customHeight="1" thickBot="1">
      <c r="A3" s="17"/>
      <c r="B3" s="29"/>
      <c r="C3" s="19"/>
      <c r="D3" s="18"/>
      <c r="E3" s="18"/>
      <c r="F3" s="18"/>
      <c r="G3" s="18"/>
      <c r="H3" s="18"/>
      <c r="I3" s="16"/>
    </row>
    <row r="4" spans="1:9" ht="12.75" customHeight="1">
      <c r="A4" s="75" t="s">
        <v>4</v>
      </c>
      <c r="B4" s="78" t="s">
        <v>22</v>
      </c>
      <c r="C4" s="63" t="s">
        <v>40</v>
      </c>
      <c r="D4" s="60" t="s">
        <v>32</v>
      </c>
      <c r="E4" s="114" t="s">
        <v>5</v>
      </c>
      <c r="F4" s="115"/>
      <c r="G4" s="115"/>
      <c r="H4" s="116"/>
      <c r="I4" s="86" t="s">
        <v>25</v>
      </c>
    </row>
    <row r="5" spans="1:9" ht="12.75" customHeight="1">
      <c r="A5" s="76"/>
      <c r="B5" s="79"/>
      <c r="C5" s="65"/>
      <c r="D5" s="61"/>
      <c r="E5" s="89" t="s">
        <v>41</v>
      </c>
      <c r="F5" s="89" t="s">
        <v>23</v>
      </c>
      <c r="G5" s="89" t="s">
        <v>24</v>
      </c>
      <c r="H5" s="92" t="s">
        <v>6</v>
      </c>
      <c r="I5" s="87"/>
    </row>
    <row r="6" spans="1:9" ht="12.75" customHeight="1">
      <c r="A6" s="76"/>
      <c r="B6" s="79"/>
      <c r="C6" s="65"/>
      <c r="D6" s="61"/>
      <c r="E6" s="61"/>
      <c r="F6" s="90"/>
      <c r="G6" s="90"/>
      <c r="H6" s="93"/>
      <c r="I6" s="87"/>
    </row>
    <row r="7" spans="1:9" ht="12.75" customHeight="1">
      <c r="A7" s="76"/>
      <c r="B7" s="79"/>
      <c r="C7" s="65"/>
      <c r="D7" s="61"/>
      <c r="E7" s="61"/>
      <c r="F7" s="90"/>
      <c r="G7" s="90"/>
      <c r="H7" s="93"/>
      <c r="I7" s="87"/>
    </row>
    <row r="8" spans="1:9" ht="12.75" customHeight="1">
      <c r="A8" s="76"/>
      <c r="B8" s="79"/>
      <c r="C8" s="65"/>
      <c r="D8" s="61"/>
      <c r="E8" s="61"/>
      <c r="F8" s="90"/>
      <c r="G8" s="90"/>
      <c r="H8" s="93"/>
      <c r="I8" s="87"/>
    </row>
    <row r="9" spans="1:9" ht="12.75" customHeight="1">
      <c r="A9" s="76"/>
      <c r="B9" s="79"/>
      <c r="C9" s="65"/>
      <c r="D9" s="61"/>
      <c r="E9" s="61"/>
      <c r="F9" s="90"/>
      <c r="G9" s="90"/>
      <c r="H9" s="93"/>
      <c r="I9" s="87"/>
    </row>
    <row r="10" spans="1:9" ht="12.75" customHeight="1">
      <c r="A10" s="77"/>
      <c r="B10" s="80"/>
      <c r="C10" s="67"/>
      <c r="D10" s="62"/>
      <c r="E10" s="62"/>
      <c r="F10" s="91"/>
      <c r="G10" s="91"/>
      <c r="H10" s="94"/>
      <c r="I10" s="88"/>
    </row>
    <row r="11" spans="1:9" ht="13.5" customHeight="1" thickBot="1">
      <c r="A11" s="23">
        <v>1</v>
      </c>
      <c r="B11" s="24">
        <v>2</v>
      </c>
      <c r="C11" s="37">
        <v>3</v>
      </c>
      <c r="D11" s="25" t="s">
        <v>1</v>
      </c>
      <c r="E11" s="26" t="s">
        <v>2</v>
      </c>
      <c r="F11" s="25" t="s">
        <v>7</v>
      </c>
      <c r="G11" s="25" t="s">
        <v>8</v>
      </c>
      <c r="H11" s="25" t="s">
        <v>9</v>
      </c>
      <c r="I11" s="27" t="s">
        <v>10</v>
      </c>
    </row>
    <row r="12" spans="1:9" ht="22.5">
      <c r="A12" s="38" t="s">
        <v>79</v>
      </c>
      <c r="B12" s="39" t="s">
        <v>80</v>
      </c>
      <c r="C12" s="39" t="s">
        <v>53</v>
      </c>
      <c r="D12" s="40" t="s">
        <v>45</v>
      </c>
      <c r="E12" s="40">
        <f>E21</f>
        <v>88850822.920000002</v>
      </c>
      <c r="F12" s="40" t="s">
        <v>45</v>
      </c>
      <c r="G12" s="40" t="s">
        <v>45</v>
      </c>
      <c r="H12" s="40">
        <f>IF(IF(OR(E12="-",E12="x"),0,E12)+IF(OR(F12="-",F12="x"),0,F12)+IF(OR(G12="-",G12="x"),0,G12)=0,"-",IF(OR(E12="-",E12="x"),0,E12)+IF(OR(F12="-",F12="x"),0,F12)+IF(OR(G12="-",G12="x"),0,G12))</f>
        <v>88850822.920000002</v>
      </c>
      <c r="I12" s="40" t="s">
        <v>45</v>
      </c>
    </row>
    <row r="13" spans="1:9">
      <c r="A13" s="41" t="s">
        <v>81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82</v>
      </c>
      <c r="B14" s="39" t="s">
        <v>83</v>
      </c>
      <c r="C14" s="39" t="s">
        <v>53</v>
      </c>
      <c r="D14" s="40" t="s">
        <v>45</v>
      </c>
      <c r="E14" s="40" t="s">
        <v>45</v>
      </c>
      <c r="F14" s="40" t="s">
        <v>45</v>
      </c>
      <c r="G14" s="40" t="s">
        <v>45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45</v>
      </c>
    </row>
    <row r="15" spans="1:9">
      <c r="A15" s="41" t="s">
        <v>84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85</v>
      </c>
      <c r="B16" s="39" t="s">
        <v>86</v>
      </c>
      <c r="C16" s="39" t="s">
        <v>53</v>
      </c>
      <c r="D16" s="40" t="s">
        <v>45</v>
      </c>
      <c r="E16" s="40" t="s">
        <v>45</v>
      </c>
      <c r="F16" s="40" t="s">
        <v>45</v>
      </c>
      <c r="G16" s="40" t="s">
        <v>45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45</v>
      </c>
    </row>
    <row r="17" spans="1:9">
      <c r="A17" s="41" t="s">
        <v>84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87</v>
      </c>
      <c r="B18" s="39" t="s">
        <v>88</v>
      </c>
      <c r="C18" s="39" t="s">
        <v>51</v>
      </c>
      <c r="D18" s="40" t="s">
        <v>45</v>
      </c>
      <c r="E18" s="40" t="s">
        <v>53</v>
      </c>
      <c r="F18" s="40" t="s">
        <v>45</v>
      </c>
      <c r="G18" s="40" t="s">
        <v>45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45</v>
      </c>
    </row>
    <row r="19" spans="1:9">
      <c r="A19" s="38" t="s">
        <v>89</v>
      </c>
      <c r="B19" s="39" t="s">
        <v>90</v>
      </c>
      <c r="C19" s="39" t="s">
        <v>51</v>
      </c>
      <c r="D19" s="40" t="s">
        <v>45</v>
      </c>
      <c r="E19" s="40" t="s">
        <v>53</v>
      </c>
      <c r="F19" s="40" t="s">
        <v>45</v>
      </c>
      <c r="G19" s="40" t="s">
        <v>45</v>
      </c>
      <c r="H19" s="40" t="str">
        <f t="shared" si="0"/>
        <v>-</v>
      </c>
      <c r="I19" s="40" t="s">
        <v>53</v>
      </c>
    </row>
    <row r="20" spans="1:9">
      <c r="A20" s="38" t="s">
        <v>91</v>
      </c>
      <c r="B20" s="39" t="s">
        <v>92</v>
      </c>
      <c r="C20" s="39" t="s">
        <v>51</v>
      </c>
      <c r="D20" s="40" t="s">
        <v>45</v>
      </c>
      <c r="E20" s="40" t="s">
        <v>53</v>
      </c>
      <c r="F20" s="40" t="s">
        <v>45</v>
      </c>
      <c r="G20" s="40" t="s">
        <v>45</v>
      </c>
      <c r="H20" s="40" t="str">
        <f t="shared" si="0"/>
        <v>-</v>
      </c>
      <c r="I20" s="40" t="s">
        <v>53</v>
      </c>
    </row>
    <row r="21" spans="1:9">
      <c r="A21" s="38" t="s">
        <v>93</v>
      </c>
      <c r="B21" s="39" t="s">
        <v>94</v>
      </c>
      <c r="C21" s="39" t="s">
        <v>53</v>
      </c>
      <c r="D21" s="40" t="s">
        <v>53</v>
      </c>
      <c r="E21" s="40">
        <f>E22</f>
        <v>88850822.920000002</v>
      </c>
      <c r="F21" s="40" t="s">
        <v>45</v>
      </c>
      <c r="G21" s="40" t="s">
        <v>45</v>
      </c>
      <c r="H21" s="40">
        <f t="shared" si="0"/>
        <v>88850822.920000002</v>
      </c>
      <c r="I21" s="40" t="s">
        <v>53</v>
      </c>
    </row>
    <row r="22" spans="1:9" ht="22.5">
      <c r="A22" s="41" t="s">
        <v>95</v>
      </c>
      <c r="B22" s="42" t="s">
        <v>96</v>
      </c>
      <c r="C22" s="42" t="s">
        <v>53</v>
      </c>
      <c r="D22" s="43" t="s">
        <v>53</v>
      </c>
      <c r="E22" s="43">
        <f>E23+E24</f>
        <v>88850822.920000002</v>
      </c>
      <c r="F22" s="43" t="s">
        <v>45</v>
      </c>
      <c r="G22" s="43" t="s">
        <v>53</v>
      </c>
      <c r="H22" s="43">
        <f t="shared" si="0"/>
        <v>88850822.920000002</v>
      </c>
      <c r="I22" s="43" t="s">
        <v>53</v>
      </c>
    </row>
    <row r="23" spans="1:9" ht="33.75">
      <c r="A23" s="41" t="s">
        <v>97</v>
      </c>
      <c r="B23" s="42" t="s">
        <v>98</v>
      </c>
      <c r="C23" s="42" t="s">
        <v>53</v>
      </c>
      <c r="D23" s="43" t="s">
        <v>53</v>
      </c>
      <c r="E23" s="43">
        <v>7121849.2800000003</v>
      </c>
      <c r="F23" s="43" t="s">
        <v>53</v>
      </c>
      <c r="G23" s="43" t="s">
        <v>53</v>
      </c>
      <c r="H23" s="43">
        <f t="shared" si="0"/>
        <v>7121849.2800000003</v>
      </c>
      <c r="I23" s="43" t="s">
        <v>53</v>
      </c>
    </row>
    <row r="24" spans="1:9" ht="22.5">
      <c r="A24" s="41" t="s">
        <v>99</v>
      </c>
      <c r="B24" s="42" t="s">
        <v>100</v>
      </c>
      <c r="C24" s="42" t="s">
        <v>53</v>
      </c>
      <c r="D24" s="43" t="s">
        <v>53</v>
      </c>
      <c r="E24" s="43">
        <v>81728973.640000001</v>
      </c>
      <c r="F24" s="43" t="s">
        <v>45</v>
      </c>
      <c r="G24" s="43" t="s">
        <v>53</v>
      </c>
      <c r="H24" s="43">
        <f t="shared" si="0"/>
        <v>81728973.640000001</v>
      </c>
      <c r="I24" s="43" t="s">
        <v>53</v>
      </c>
    </row>
    <row r="25" spans="1:9" ht="22.5">
      <c r="A25" s="41" t="s">
        <v>101</v>
      </c>
      <c r="B25" s="42" t="s">
        <v>102</v>
      </c>
      <c r="C25" s="42" t="s">
        <v>53</v>
      </c>
      <c r="D25" s="43" t="s">
        <v>53</v>
      </c>
      <c r="E25" s="43" t="s">
        <v>53</v>
      </c>
      <c r="F25" s="43" t="s">
        <v>45</v>
      </c>
      <c r="G25" s="43" t="s">
        <v>45</v>
      </c>
      <c r="H25" s="43" t="str">
        <f t="shared" si="0"/>
        <v>-</v>
      </c>
      <c r="I25" s="43" t="s">
        <v>53</v>
      </c>
    </row>
    <row r="26" spans="1:9" ht="22.5">
      <c r="A26" s="41" t="s">
        <v>103</v>
      </c>
      <c r="B26" s="42" t="s">
        <v>104</v>
      </c>
      <c r="C26" s="42" t="s">
        <v>53</v>
      </c>
      <c r="D26" s="43" t="s">
        <v>53</v>
      </c>
      <c r="E26" s="43" t="s">
        <v>53</v>
      </c>
      <c r="F26" s="43" t="s">
        <v>45</v>
      </c>
      <c r="G26" s="43" t="s">
        <v>45</v>
      </c>
      <c r="H26" s="43" t="str">
        <f t="shared" si="0"/>
        <v>-</v>
      </c>
      <c r="I26" s="43" t="s">
        <v>53</v>
      </c>
    </row>
    <row r="27" spans="1:9">
      <c r="A27" s="41" t="s">
        <v>105</v>
      </c>
      <c r="B27" s="42" t="s">
        <v>106</v>
      </c>
      <c r="C27" s="42" t="s">
        <v>53</v>
      </c>
      <c r="D27" s="43" t="s">
        <v>53</v>
      </c>
      <c r="E27" s="43" t="s">
        <v>53</v>
      </c>
      <c r="F27" s="43" t="s">
        <v>45</v>
      </c>
      <c r="G27" s="43" t="s">
        <v>45</v>
      </c>
      <c r="H27" s="43" t="str">
        <f t="shared" si="0"/>
        <v>-</v>
      </c>
      <c r="I27" s="43" t="s">
        <v>53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8" customHeight="1">
      <c r="A29" s="110" t="s">
        <v>251</v>
      </c>
      <c r="B29" s="111"/>
      <c r="C29" s="111"/>
      <c r="D29" s="111"/>
      <c r="E29" s="111"/>
      <c r="F29" s="111"/>
      <c r="G29" s="111"/>
      <c r="H29" s="111"/>
      <c r="I29" s="111"/>
    </row>
    <row r="30" spans="1:9" ht="24" customHeight="1">
      <c r="A30" s="110" t="s">
        <v>252</v>
      </c>
      <c r="B30" s="111"/>
      <c r="C30" s="111"/>
      <c r="D30" s="111"/>
      <c r="E30" s="111"/>
      <c r="F30" s="111"/>
      <c r="G30" s="111"/>
      <c r="H30" s="111"/>
      <c r="I30" s="111"/>
    </row>
    <row r="31" spans="1:9" ht="3" customHeight="1">
      <c r="A31" s="51"/>
      <c r="B31" s="22"/>
      <c r="C31" s="1"/>
      <c r="D31" s="4"/>
      <c r="E31" s="4"/>
      <c r="F31" s="4"/>
      <c r="G31" s="18"/>
      <c r="H31" s="117"/>
      <c r="I31" s="117"/>
    </row>
    <row r="32" spans="1:9" ht="16.5" customHeight="1">
      <c r="A32" s="110" t="s">
        <v>253</v>
      </c>
      <c r="B32" s="111"/>
      <c r="C32" s="111"/>
      <c r="D32" s="111"/>
      <c r="E32" s="111"/>
      <c r="F32" s="111"/>
      <c r="G32" s="111"/>
      <c r="H32" s="111"/>
      <c r="I32" s="111"/>
    </row>
    <row r="33" spans="1:9" ht="9.9499999999999993" customHeight="1">
      <c r="A33" s="11"/>
      <c r="B33" s="3"/>
      <c r="C33" s="3"/>
      <c r="D33" s="12"/>
      <c r="E33" s="12"/>
      <c r="F33" s="12"/>
      <c r="G33" s="12"/>
      <c r="H33" s="12"/>
      <c r="I33" s="12"/>
    </row>
    <row r="34" spans="1:9">
      <c r="A34" s="51" t="s">
        <v>321</v>
      </c>
    </row>
  </sheetData>
  <mergeCells count="16">
    <mergeCell ref="A32:I32"/>
    <mergeCell ref="A1:I1"/>
    <mergeCell ref="A2:I2"/>
    <mergeCell ref="A4:A10"/>
    <mergeCell ref="B4:B10"/>
    <mergeCell ref="C4:C10"/>
    <mergeCell ref="D4:D10"/>
    <mergeCell ref="E4:H4"/>
    <mergeCell ref="E5:E10"/>
    <mergeCell ref="F5:F10"/>
    <mergeCell ref="H31:I31"/>
    <mergeCell ref="G5:G10"/>
    <mergeCell ref="H5:H10"/>
    <mergeCell ref="I4:I10"/>
    <mergeCell ref="A29:I29"/>
    <mergeCell ref="A30:I30"/>
  </mergeCells>
  <phoneticPr fontId="2" type="noConversion"/>
  <conditionalFormatting sqref="H12:I12">
    <cfRule type="cellIs" dxfId="16" priority="17" stopIfTrue="1" operator="equal">
      <formula>0</formula>
    </cfRule>
  </conditionalFormatting>
  <conditionalFormatting sqref="H13:I13">
    <cfRule type="cellIs" dxfId="15" priority="16" stopIfTrue="1" operator="equal">
      <formula>0</formula>
    </cfRule>
  </conditionalFormatting>
  <conditionalFormatting sqref="H14:I14">
    <cfRule type="cellIs" dxfId="14" priority="15" stopIfTrue="1" operator="equal">
      <formula>0</formula>
    </cfRule>
  </conditionalFormatting>
  <conditionalFormatting sqref="H15:I15">
    <cfRule type="cellIs" dxfId="13" priority="14" stopIfTrue="1" operator="equal">
      <formula>0</formula>
    </cfRule>
  </conditionalFormatting>
  <conditionalFormatting sqref="H16:I16">
    <cfRule type="cellIs" dxfId="12" priority="13" stopIfTrue="1" operator="equal">
      <formula>0</formula>
    </cfRule>
  </conditionalFormatting>
  <conditionalFormatting sqref="H17:I17">
    <cfRule type="cellIs" dxfId="11" priority="12" stopIfTrue="1" operator="equal">
      <formula>0</formula>
    </cfRule>
  </conditionalFormatting>
  <conditionalFormatting sqref="H18:I18">
    <cfRule type="cellIs" dxfId="10" priority="11" stopIfTrue="1" operator="equal">
      <formula>0</formula>
    </cfRule>
  </conditionalFormatting>
  <conditionalFormatting sqref="H19:I19">
    <cfRule type="cellIs" dxfId="9" priority="10" stopIfTrue="1" operator="equal">
      <formula>0</formula>
    </cfRule>
  </conditionalFormatting>
  <conditionalFormatting sqref="H20:I20">
    <cfRule type="cellIs" dxfId="8" priority="9" stopIfTrue="1" operator="equal">
      <formula>0</formula>
    </cfRule>
  </conditionalFormatting>
  <conditionalFormatting sqref="H21:I21">
    <cfRule type="cellIs" dxfId="7" priority="8" stopIfTrue="1" operator="equal">
      <formula>0</formula>
    </cfRule>
  </conditionalFormatting>
  <conditionalFormatting sqref="H22:I22">
    <cfRule type="cellIs" dxfId="6" priority="7" stopIfTrue="1" operator="equal">
      <formula>0</formula>
    </cfRule>
  </conditionalFormatting>
  <conditionalFormatting sqref="H23:I23">
    <cfRule type="cellIs" dxfId="5" priority="6" stopIfTrue="1" operator="equal">
      <formula>0</formula>
    </cfRule>
  </conditionalFormatting>
  <conditionalFormatting sqref="H24:I24">
    <cfRule type="cellIs" dxfId="4" priority="5" stopIfTrue="1" operator="equal">
      <formula>0</formula>
    </cfRule>
  </conditionalFormatting>
  <conditionalFormatting sqref="H25:I25">
    <cfRule type="cellIs" dxfId="3" priority="4" stopIfTrue="1" operator="equal">
      <formula>0</formula>
    </cfRule>
  </conditionalFormatting>
  <conditionalFormatting sqref="H26:I26">
    <cfRule type="cellIs" dxfId="2" priority="3" stopIfTrue="1" operator="equal">
      <formula>0</formula>
    </cfRule>
  </conditionalFormatting>
  <conditionalFormatting sqref="H27:I27">
    <cfRule type="cellIs" dxfId="1" priority="2" stopIfTrue="1" operator="equal">
      <formula>0</formula>
    </cfRule>
  </conditionalFormatting>
  <conditionalFormatting sqref="H28:I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18</vt:i4>
      </vt:variant>
    </vt:vector>
  </HeadingPairs>
  <TitlesOfParts>
    <vt:vector size="21" baseType="lpstr">
      <vt:lpstr>Доходы</vt:lpstr>
      <vt:lpstr>Расходы</vt:lpstr>
      <vt:lpstr>Источники</vt:lpstr>
      <vt:lpstr>Источники!APPT</vt:lpstr>
      <vt:lpstr>Доходы!FILE_NAME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2014-05-06T10:50:44Z</cp:lastPrinted>
  <dcterms:created xsi:type="dcterms:W3CDTF">1999-06-18T11:49:53Z</dcterms:created>
  <dcterms:modified xsi:type="dcterms:W3CDTF">2015-02-26T08:31:57Z</dcterms:modified>
</cp:coreProperties>
</file>